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ист1 (2)" sheetId="9" r:id="rId1"/>
    <sheet name="Лист2" sheetId="8" r:id="rId2"/>
  </sheets>
  <calcPr calcId="144525"/>
</workbook>
</file>

<file path=xl/calcChain.xml><?xml version="1.0" encoding="utf-8"?>
<calcChain xmlns="http://schemas.openxmlformats.org/spreadsheetml/2006/main">
  <c r="D28" i="9" l="1"/>
  <c r="D42" i="9"/>
  <c r="D40" i="9"/>
  <c r="D43" i="9"/>
  <c r="D41" i="9"/>
  <c r="D53" i="9"/>
  <c r="D52" i="9"/>
  <c r="D44" i="9"/>
  <c r="D35" i="9"/>
  <c r="D27" i="9"/>
  <c r="D34" i="9"/>
  <c r="D32" i="9"/>
  <c r="D31" i="9"/>
  <c r="D41" i="8"/>
  <c r="D27" i="8"/>
  <c r="D23" i="9"/>
  <c r="D55" i="9"/>
  <c r="E55" i="9" s="1"/>
  <c r="D18" i="9"/>
  <c r="D15" i="9"/>
  <c r="D14" i="9"/>
  <c r="D9" i="9"/>
  <c r="D20" i="8"/>
  <c r="D28" i="8"/>
  <c r="D43" i="8"/>
  <c r="D40" i="8"/>
  <c r="D39" i="8"/>
  <c r="D38" i="8"/>
  <c r="D35" i="8"/>
  <c r="D34" i="8"/>
  <c r="D32" i="8"/>
  <c r="D31" i="8"/>
  <c r="D30" i="8" s="1"/>
  <c r="D26" i="8"/>
  <c r="D54" i="8"/>
  <c r="E54" i="8" s="1"/>
  <c r="D22" i="8"/>
  <c r="D19" i="8"/>
  <c r="D14" i="8"/>
  <c r="D13" i="8"/>
  <c r="D11" i="8"/>
  <c r="D8" i="8"/>
  <c r="E60" i="9"/>
  <c r="E61" i="9"/>
  <c r="D58" i="9"/>
  <c r="D60" i="9"/>
  <c r="D39" i="9"/>
  <c r="D37" i="9"/>
  <c r="D36" i="9"/>
  <c r="D26" i="9"/>
  <c r="D12" i="9"/>
  <c r="E53" i="8"/>
  <c r="D52" i="8"/>
  <c r="D30" i="9" l="1"/>
  <c r="D36" i="8"/>
  <c r="D7" i="8"/>
  <c r="D37" i="8"/>
  <c r="D25" i="8"/>
  <c r="D17" i="8"/>
  <c r="D42" i="8" l="1"/>
  <c r="D21" i="8" s="1"/>
  <c r="D56" i="8" s="1"/>
  <c r="C30" i="8"/>
  <c r="E38" i="9"/>
  <c r="D56" i="9"/>
  <c r="D17" i="9"/>
  <c r="C21" i="8" l="1"/>
  <c r="D8" i="9"/>
  <c r="D7" i="9"/>
  <c r="D51" i="9"/>
  <c r="E9" i="8"/>
  <c r="E10" i="8"/>
  <c r="E11" i="8"/>
  <c r="E12" i="8"/>
  <c r="D22" i="9" l="1"/>
  <c r="E51" i="8" l="1"/>
  <c r="C7" i="8"/>
  <c r="E50" i="9"/>
  <c r="E24" i="9"/>
  <c r="E46" i="9"/>
  <c r="E52" i="9"/>
  <c r="E53" i="9"/>
  <c r="E43" i="9"/>
  <c r="E39" i="9"/>
  <c r="E49" i="9"/>
  <c r="E36" i="9"/>
  <c r="E35" i="9"/>
  <c r="E44" i="9"/>
  <c r="E26" i="9"/>
  <c r="E63" i="9"/>
  <c r="E27" i="9"/>
  <c r="E32" i="9"/>
  <c r="E31" i="9"/>
  <c r="E23" i="9"/>
  <c r="E15" i="9"/>
  <c r="E14" i="9"/>
  <c r="E9" i="9"/>
  <c r="E34" i="9"/>
  <c r="E18" i="9"/>
  <c r="E40" i="9"/>
  <c r="E41" i="9"/>
  <c r="E28" i="9"/>
  <c r="C30" i="9"/>
  <c r="E70" i="9"/>
  <c r="E69" i="9"/>
  <c r="D68" i="9"/>
  <c r="C68" i="9"/>
  <c r="E67" i="9"/>
  <c r="D66" i="9"/>
  <c r="C66" i="9"/>
  <c r="E65" i="9"/>
  <c r="E64" i="9"/>
  <c r="E62" i="9"/>
  <c r="E57" i="9"/>
  <c r="E56" i="9"/>
  <c r="E54" i="9"/>
  <c r="C51" i="9"/>
  <c r="E51" i="9" s="1"/>
  <c r="E48" i="9"/>
  <c r="E47" i="9"/>
  <c r="E45" i="9"/>
  <c r="E42" i="9"/>
  <c r="E37" i="9"/>
  <c r="E33" i="9"/>
  <c r="E29" i="9"/>
  <c r="E25" i="9"/>
  <c r="E20" i="9"/>
  <c r="E19" i="9"/>
  <c r="E17" i="9"/>
  <c r="E16" i="9"/>
  <c r="E13" i="9"/>
  <c r="E12" i="9"/>
  <c r="E11" i="9"/>
  <c r="E10" i="9"/>
  <c r="C8" i="9"/>
  <c r="C22" i="9" l="1"/>
  <c r="C58" i="9"/>
  <c r="D21" i="9"/>
  <c r="E66" i="9"/>
  <c r="E68" i="9"/>
  <c r="E30" i="9"/>
  <c r="E59" i="9" l="1"/>
  <c r="C21" i="9"/>
  <c r="C71" i="9" s="1"/>
  <c r="J70" i="9" s="1"/>
  <c r="E58" i="9"/>
  <c r="E8" i="9"/>
  <c r="E21" i="9" l="1"/>
  <c r="E22" i="9"/>
  <c r="D71" i="9"/>
  <c r="E71" i="9" s="1"/>
  <c r="E23" i="8" l="1"/>
  <c r="E36" i="8"/>
  <c r="E31" i="8"/>
  <c r="E14" i="8"/>
  <c r="E28" i="8"/>
  <c r="E8" i="8"/>
  <c r="E49" i="8"/>
  <c r="E48" i="8"/>
  <c r="E47" i="8"/>
  <c r="E59" i="8"/>
  <c r="E58" i="8"/>
  <c r="D57" i="8"/>
  <c r="C57" i="8"/>
  <c r="E55" i="8"/>
  <c r="E52" i="8"/>
  <c r="E50" i="8"/>
  <c r="E46" i="8"/>
  <c r="E45" i="8"/>
  <c r="E44" i="8"/>
  <c r="E43" i="8"/>
  <c r="E42" i="8"/>
  <c r="E41" i="8"/>
  <c r="E40" i="8"/>
  <c r="E38" i="8"/>
  <c r="E37" i="8"/>
  <c r="E35" i="8"/>
  <c r="E34" i="8"/>
  <c r="E33" i="8"/>
  <c r="E32" i="8"/>
  <c r="E29" i="8"/>
  <c r="E27" i="8"/>
  <c r="E26" i="8"/>
  <c r="E25" i="8"/>
  <c r="E24" i="8"/>
  <c r="E20" i="8"/>
  <c r="E19" i="8"/>
  <c r="E18" i="8"/>
  <c r="E17" i="8"/>
  <c r="E16" i="8"/>
  <c r="E15" i="8"/>
  <c r="E13" i="8"/>
  <c r="D60" i="8" l="1"/>
  <c r="E22" i="8"/>
  <c r="E39" i="8"/>
  <c r="E57" i="8"/>
  <c r="C56" i="8"/>
  <c r="C60" i="8" s="1"/>
  <c r="E30" i="8"/>
  <c r="E7" i="8" l="1"/>
  <c r="E21" i="8"/>
  <c r="E56" i="8"/>
  <c r="E60" i="8"/>
</calcChain>
</file>

<file path=xl/sharedStrings.xml><?xml version="1.0" encoding="utf-8"?>
<sst xmlns="http://schemas.openxmlformats.org/spreadsheetml/2006/main" count="158" uniqueCount="102">
  <si>
    <t>Չափի միավորը՝ հազ. դրամ</t>
  </si>
  <si>
    <t>հ/հ</t>
  </si>
  <si>
    <t>Հոդվածների անվանումը</t>
  </si>
  <si>
    <t xml:space="preserve">Հաշվետու ժամանակաշրջանի հաստատված նախահաշիվ </t>
  </si>
  <si>
    <t>Տարբերություն   ավելացում (+) նվազեցում (-)</t>
  </si>
  <si>
    <t>I</t>
  </si>
  <si>
    <t>Ուսումնական պրակտիկայից</t>
  </si>
  <si>
    <t xml:space="preserve">Վճարովի ծառայություններից </t>
  </si>
  <si>
    <t>Վարձակալությունից</t>
  </si>
  <si>
    <t>Սպասարկման և կոմունալ համավճարներից</t>
  </si>
  <si>
    <t>Դրամաշնորհից</t>
  </si>
  <si>
    <t>Ֆինանսական օգնությունից</t>
  </si>
  <si>
    <t>Եկամուտներին վերաբերող շնորհներից</t>
  </si>
  <si>
    <t>Բանկի տոկոսից</t>
  </si>
  <si>
    <t>Այլ եկամուտներից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</si>
  <si>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</si>
  <si>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</si>
  <si>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</si>
  <si>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</si>
  <si>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</si>
  <si>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Ջրմուղ-կոյուղու գծով</t>
  </si>
  <si>
    <t>Աղբահանության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</si>
  <si>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</si>
  <si>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</si>
  <si>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</si>
  <si>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</si>
  <si>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</si>
  <si>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Տնտեսական ապրանքների գծով</t>
  </si>
  <si>
    <t>Գրասենյակային ապրանքների գծով</t>
  </si>
  <si>
    <t>Արագամաշ առարկաների գծով</t>
  </si>
  <si>
    <t>Սննդի գծով</t>
  </si>
  <si>
    <t>Ընթացիկ վերանորոգման գծով</t>
  </si>
  <si>
    <t>Սպասարկման և կոմունալ համավճարների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</si>
  <si>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</si>
  <si>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</si>
  <si>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</si>
  <si>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</si>
  <si>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III</t>
  </si>
  <si>
    <t>ՇԱՀՈՒՅԹ /ՎՆԱՍ/</t>
  </si>
  <si>
    <t>IV</t>
  </si>
  <si>
    <t>V</t>
  </si>
  <si>
    <t>ԶՈՒՏ ՇԱՀՈՒՅԹ /ՎՆԱՍ/</t>
  </si>
  <si>
    <t>Հաշվետու ժամանակաշրջանի փաստացի կատարողական</t>
  </si>
  <si>
    <t>Տրանսպորտի գծով</t>
  </si>
  <si>
    <t>ՏՆՕՐԵՆ՝</t>
  </si>
  <si>
    <t>ԳԼԽԱՎՈՐ ՀԱՇՎԱՊԱՀ՝</t>
  </si>
  <si>
    <t>Կ.Տ</t>
  </si>
  <si>
    <t>(անուն, ազգանուն)</t>
  </si>
  <si>
    <t>Տ Ե Ղ Ե Կ Ա Ն Ք</t>
  </si>
  <si>
    <t>ԵԿԱՄՈՒՏՆԵՐ, այդ թվում՝</t>
  </si>
  <si>
    <t>ԾԱԽՍԵՐ, այդ թվում՝</t>
  </si>
  <si>
    <t>Շահույթի մնացորդի օգտագործում, այդ թվում՝</t>
  </si>
  <si>
    <t>Եկամուտների ու ծախսերի հաստատված նախահաշվի և փաստացի կատարողականի
 համեմատական ցուցանիշների վերաբերյալ</t>
  </si>
  <si>
    <t>Դրամական միջոցների ազատ մնացորդը հաշվետու ժամանակաշրջանի սկզբին</t>
  </si>
  <si>
    <t>Ընդամենը դրամական միջոցների մուտքեր՝ այդ թվում,</t>
  </si>
  <si>
    <t>Ընդամենը դրամական միջոցների ելքեր՝ այդ թվում,</t>
  </si>
  <si>
    <t xml:space="preserve">ա) ընթացիկ՝ այդ թվում, </t>
  </si>
  <si>
    <t>բ) կապիտալ՝ այդ թվում,</t>
  </si>
  <si>
    <t>Դրամական միջոցների ազատ մնացորդը հաշվետու ժամանակաշրջանի վերջին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</si>
  <si>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</si>
  <si>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</si>
  <si>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</si>
  <si>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ամրացված գույքի (շենքի)</t>
  </si>
  <si>
    <t xml:space="preserve">Դրամական միջոցների հոսքերի հաստատված նախահաշիվի և փաստացի դրամական միջոցների հոսքերի համեմատական ցուցանիշների վերաբերյալ </t>
  </si>
  <si>
    <t>Կրեդիտորական պարտքի մարման գծով</t>
  </si>
  <si>
    <t>Հարկային պարտավորությունների գծով, այդ թվում՝</t>
  </si>
  <si>
    <t>շահութահարկի գծով</t>
  </si>
  <si>
    <t>ԱԱՀ-ի գծով</t>
  </si>
  <si>
    <t>չփոխհատուցվող հարկերի գծով</t>
  </si>
  <si>
    <t>Չփոխհատուցվող հարկերի գծով</t>
  </si>
  <si>
    <t>գ) շահույթի մնացորդի օգտագործում, այդ թվում՝</t>
  </si>
  <si>
    <t>ներառական կրթության հատուկ մանկավարժների գծով</t>
  </si>
  <si>
    <t>Դեբիտորական պարտքերից</t>
  </si>
  <si>
    <t>Այլ մուտքերից</t>
  </si>
  <si>
    <t>երաժշտական տեխնիկա</t>
  </si>
  <si>
    <t>պարգևատրում</t>
  </si>
  <si>
    <t>օգնություն</t>
  </si>
  <si>
    <t>Սուբսիդիայից, որից</t>
  </si>
  <si>
    <t>ներառական կրթության ի գծով</t>
  </si>
  <si>
    <t>դասագրքերի վարձավճարի փոխհատուցումից</t>
  </si>
  <si>
    <t>Համակարգչային սպասարկման գծով</t>
  </si>
  <si>
    <t>Հայտարարության գծով</t>
  </si>
  <si>
    <t>Վերապատրաստման գծով</t>
  </si>
  <si>
    <t>դասագրքերի վարձավճարի փոխհատուցման գծով</t>
  </si>
  <si>
    <t>Այլ ելքերի գծով</t>
  </si>
  <si>
    <t>Էլ ստորագրության գծով</t>
  </si>
  <si>
    <t>«Երևանի N129 հիմնական դպրոց» ՊՈԱԿ</t>
  </si>
  <si>
    <t>գրասենյակային կահույք</t>
  </si>
  <si>
    <t>Գույքի գնահատման գծով</t>
  </si>
  <si>
    <t>ներառական կրթությունից</t>
  </si>
  <si>
    <t>Փոքրարժեք կամ արագամաշ առարկաների գծով</t>
  </si>
  <si>
    <t>Ուսումնական նյութերի գծով</t>
  </si>
  <si>
    <t>Գույքագրման և վերագնահատման գծով</t>
  </si>
  <si>
    <t>Պարտադիր վճարների գծով</t>
  </si>
  <si>
    <t>Այլ ծառայությունների և ծախսերի գծով</t>
  </si>
  <si>
    <t>Ակտիվների մուտքագրումից և օտարումից</t>
  </si>
  <si>
    <t>Գնումների համակարգողի ծառայության գծով</t>
  </si>
  <si>
    <t>Էլ. Ստորագրության գծով</t>
  </si>
  <si>
    <t>Հաշվապահական հածվառման համակարգչային ծրագրի ձեռքբերում</t>
  </si>
  <si>
    <t>Հիմնական միջոցների ձեռքբերում, այդ թվում՝</t>
  </si>
  <si>
    <t>գրականություն</t>
  </si>
  <si>
    <t xml:space="preserve">    01. 01. 2017թ. – 01.10.2017թ.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</si>
</sst>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name val="Arial"/>
      <family val="2"/>
      <charset val="204"/>
    </font>
    <font>
      <sz val="12"/>
      <name val="Arial AMU"/>
      <family val="2"/>
    </font>
    <font>
      <sz val="9"/>
      <name val="Sylfaen"/>
      <family val="1"/>
      <charset val="204"/>
    </font>
    <font>
      <sz val="8"/>
      <name val="Sylfaen"/>
      <family val="1"/>
      <charset val="204"/>
    </font>
    <font>
      <sz val="10"/>
      <color indexed="8"/>
      <name val="Sylfaen"/>
      <family val="1"/>
      <charset val="204"/>
    </font>
    <font>
      <b/>
      <sz val="11"/>
      <name val="Sylfaen"/>
      <family val="1"/>
      <charset val="204"/>
    </font>
    <font>
      <sz val="10"/>
      <name val="Arial AMU"/>
      <family val="2"/>
    </font>
    <font>
      <sz val="12"/>
      <name val="Sylfaen"/>
      <family val="1"/>
      <charset val="204"/>
    </font>
    <font>
      <sz val="9"/>
      <color indexed="8"/>
      <name val="Sylfaen"/>
      <family val="1"/>
      <charset val="204"/>
    </font>
    <font>
      <sz val="9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7">
    <xf numFmtId="0" fontId="0" fillId="0" borderId="0" xfId="0"/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 hidden="1"/>
    </xf>
    <xf numFmtId="164" fontId="6" fillId="0" borderId="0" xfId="1" applyNumberFormat="1" applyFont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</xf>
    <xf numFmtId="0" fontId="3" fillId="0" borderId="1" xfId="1" applyFont="1" applyBorder="1" applyAlignment="1" applyProtection="1">
      <alignment horizontal="center" vertical="center" wrapText="1"/>
    </xf>
    <xf numFmtId="0" fontId="7" fillId="0" borderId="1" xfId="1" applyNumberFormat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164" fontId="4" fillId="0" borderId="1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 hidden="1"/>
    </xf>
    <xf numFmtId="0" fontId="3" fillId="0" borderId="1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left" vertical="center" wrapText="1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vertical="center" wrapText="1"/>
    </xf>
    <xf numFmtId="164" fontId="4" fillId="0" borderId="1" xfId="1" applyNumberFormat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left" vertical="center" wrapText="1"/>
    </xf>
    <xf numFmtId="164" fontId="7" fillId="0" borderId="1" xfId="1" applyNumberFormat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 hidden="1"/>
    </xf>
    <xf numFmtId="164" fontId="3" fillId="0" borderId="1" xfId="1" applyNumberFormat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vertical="center" wrapText="1"/>
    </xf>
    <xf numFmtId="0" fontId="9" fillId="0" borderId="1" xfId="1" applyFont="1" applyBorder="1" applyAlignment="1" applyProtection="1">
      <alignment horizontal="left" vertical="center" wrapText="1"/>
    </xf>
    <xf numFmtId="0" fontId="4" fillId="0" borderId="1" xfId="1" applyFont="1" applyBorder="1" applyAlignment="1" applyProtection="1">
      <alignment vertical="center" wrapText="1"/>
    </xf>
    <xf numFmtId="165" fontId="4" fillId="0" borderId="1" xfId="2" applyNumberFormat="1" applyFont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center" wrapText="1"/>
    </xf>
    <xf numFmtId="164" fontId="4" fillId="0" borderId="0" xfId="1" applyNumberFormat="1" applyFont="1" applyBorder="1" applyAlignment="1" applyProtection="1">
      <alignment horizontal="center" vertical="center"/>
    </xf>
    <xf numFmtId="164" fontId="3" fillId="0" borderId="0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  <protection locked="0" hidden="1"/>
    </xf>
    <xf numFmtId="0" fontId="3" fillId="0" borderId="0" xfId="1" applyFont="1" applyBorder="1" applyAlignment="1" applyProtection="1">
      <alignment horizontal="center" vertical="center"/>
      <protection locked="0" hidden="1"/>
    </xf>
    <xf numFmtId="0" fontId="8" fillId="0" borderId="1" xfId="1" applyNumberFormat="1" applyFont="1" applyBorder="1" applyAlignment="1" applyProtection="1">
      <alignment horizontal="center" vertical="center" wrapText="1"/>
    </xf>
    <xf numFmtId="164" fontId="11" fillId="0" borderId="0" xfId="1" applyNumberFormat="1" applyFont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2" fillId="0" borderId="1" xfId="2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left" vertical="center" wrapText="1"/>
    </xf>
    <xf numFmtId="164" fontId="2" fillId="0" borderId="2" xfId="2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64" fontId="4" fillId="0" borderId="1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12" fillId="0" borderId="1" xfId="2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left" vertical="center" wrapText="1"/>
    </xf>
    <xf numFmtId="164" fontId="4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165" fontId="10" fillId="0" borderId="1" xfId="2" applyNumberFormat="1" applyFont="1" applyBorder="1" applyAlignment="1">
      <alignment horizontal="left" vertical="center" wrapText="1"/>
    </xf>
    <xf numFmtId="165" fontId="3" fillId="0" borderId="1" xfId="2" applyNumberFormat="1" applyFont="1" applyBorder="1" applyAlignment="1">
      <alignment horizontal="left" vertical="center" wrapText="1"/>
    </xf>
    <xf numFmtId="0" fontId="7" fillId="0" borderId="1" xfId="2" applyNumberFormat="1" applyFont="1" applyBorder="1" applyAlignment="1">
      <alignment horizontal="center" vertical="center"/>
    </xf>
    <xf numFmtId="165" fontId="7" fillId="0" borderId="1" xfId="2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165" fontId="7" fillId="0" borderId="1" xfId="2" applyNumberFormat="1" applyFont="1" applyBorder="1" applyAlignment="1" applyProtection="1">
      <alignment horizontal="lef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2" applyNumberFormat="1" applyFont="1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 applyProtection="1">
      <alignment horizontal="center" vertical="center" wrapText="1"/>
      <protection locked="0"/>
    </xf>
    <xf numFmtId="164" fontId="2" fillId="0" borderId="2" xfId="2" applyNumberFormat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horizontal="left" vertical="center"/>
    </xf>
    <xf numFmtId="165" fontId="14" fillId="0" borderId="1" xfId="2" applyNumberFormat="1" applyFont="1" applyBorder="1" applyAlignment="1" applyProtection="1">
      <alignment horizontal="left" vertical="center" wrapText="1"/>
      <protection locked="0"/>
    </xf>
    <xf numFmtId="0" fontId="3" fillId="0" borderId="0" xfId="1" applyFont="1" applyBorder="1" applyAlignment="1" applyProtection="1">
      <alignment horizontal="center" vertical="center"/>
    </xf>
    <xf numFmtId="164" fontId="7" fillId="0" borderId="0" xfId="1" applyNumberFormat="1" applyFont="1" applyAlignment="1" applyProtection="1">
      <alignment vertical="center"/>
      <protection locked="0"/>
    </xf>
    <xf numFmtId="164" fontId="3" fillId="0" borderId="0" xfId="1" applyNumberFormat="1" applyFont="1" applyAlignment="1" applyProtection="1">
      <alignment vertical="center"/>
      <protection locked="0"/>
    </xf>
    <xf numFmtId="0" fontId="3" fillId="0" borderId="0" xfId="1" applyFont="1" applyBorder="1" applyAlignment="1" applyProtection="1">
      <alignment horizontal="center" vertical="center"/>
    </xf>
    <xf numFmtId="164" fontId="3" fillId="0" borderId="0" xfId="1" applyNumberFormat="1" applyFont="1" applyBorder="1" applyAlignment="1" applyProtection="1">
      <alignment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Alignment="1">
      <alignment vertical="center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Border="1" applyAlignment="1" applyProtection="1">
      <alignment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  <protection locked="0" hidden="1"/>
    </xf>
    <xf numFmtId="0" fontId="2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  <protection locked="0"/>
    </xf>
    <xf numFmtId="0" fontId="2" fillId="0" borderId="0" xfId="1" applyNumberFormat="1" applyFont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7"/>
  <sheetViews>
    <sheetView view="pageBreakPreview" zoomScaleSheetLayoutView="100" workbookViewId="0">
      <selection activeCell="D29" sqref="D29"/>
    </sheetView>
  </sheetViews>
  <sheetFormatPr defaultRowHeight="15"/>
  <cols>
    <col min="1" max="1" width="5" style="16" customWidth="1"/>
    <col min="2" max="2" width="62.85546875" style="16" customWidth="1"/>
    <col min="3" max="4" width="16.5703125" style="16" customWidth="1"/>
    <col min="5" max="5" width="17.28515625" style="16" customWidth="1"/>
    <col min="6" max="60" width="9.140625" style="1"/>
    <col min="61" max="252" width="9.140625" style="16"/>
    <col min="253" max="253" width="5" style="16" customWidth="1"/>
    <col min="254" max="254" width="34.85546875" style="16" customWidth="1"/>
    <col min="255" max="255" width="15.42578125" style="16" customWidth="1"/>
    <col min="256" max="256" width="15.28515625" style="16" customWidth="1"/>
    <col min="257" max="257" width="12.28515625" style="16" customWidth="1"/>
    <col min="258" max="259" width="11.7109375" style="16" customWidth="1"/>
    <col min="260" max="260" width="13.140625" style="16" customWidth="1"/>
    <col min="261" max="508" width="9.140625" style="16"/>
    <col min="509" max="509" width="5" style="16" customWidth="1"/>
    <col min="510" max="510" width="34.85546875" style="16" customWidth="1"/>
    <col min="511" max="511" width="15.42578125" style="16" customWidth="1"/>
    <col min="512" max="512" width="15.28515625" style="16" customWidth="1"/>
    <col min="513" max="513" width="12.28515625" style="16" customWidth="1"/>
    <col min="514" max="515" width="11.7109375" style="16" customWidth="1"/>
    <col min="516" max="516" width="13.140625" style="16" customWidth="1"/>
    <col min="517" max="764" width="9.140625" style="16"/>
    <col min="765" max="765" width="5" style="16" customWidth="1"/>
    <col min="766" max="766" width="34.85546875" style="16" customWidth="1"/>
    <col min="767" max="767" width="15.42578125" style="16" customWidth="1"/>
    <col min="768" max="768" width="15.28515625" style="16" customWidth="1"/>
    <col min="769" max="769" width="12.28515625" style="16" customWidth="1"/>
    <col min="770" max="771" width="11.7109375" style="16" customWidth="1"/>
    <col min="772" max="772" width="13.140625" style="16" customWidth="1"/>
    <col min="773" max="1020" width="9.140625" style="16"/>
    <col min="1021" max="1021" width="5" style="16" customWidth="1"/>
    <col min="1022" max="1022" width="34.85546875" style="16" customWidth="1"/>
    <col min="1023" max="1023" width="15.42578125" style="16" customWidth="1"/>
    <col min="1024" max="1024" width="15.28515625" style="16" customWidth="1"/>
    <col min="1025" max="1025" width="12.28515625" style="16" customWidth="1"/>
    <col min="1026" max="1027" width="11.7109375" style="16" customWidth="1"/>
    <col min="1028" max="1028" width="13.140625" style="16" customWidth="1"/>
    <col min="1029" max="1276" width="9.140625" style="16"/>
    <col min="1277" max="1277" width="5" style="16" customWidth="1"/>
    <col min="1278" max="1278" width="34.85546875" style="16" customWidth="1"/>
    <col min="1279" max="1279" width="15.42578125" style="16" customWidth="1"/>
    <col min="1280" max="1280" width="15.28515625" style="16" customWidth="1"/>
    <col min="1281" max="1281" width="12.28515625" style="16" customWidth="1"/>
    <col min="1282" max="1283" width="11.7109375" style="16" customWidth="1"/>
    <col min="1284" max="1284" width="13.140625" style="16" customWidth="1"/>
    <col min="1285" max="1532" width="9.140625" style="16"/>
    <col min="1533" max="1533" width="5" style="16" customWidth="1"/>
    <col min="1534" max="1534" width="34.85546875" style="16" customWidth="1"/>
    <col min="1535" max="1535" width="15.42578125" style="16" customWidth="1"/>
    <col min="1536" max="1536" width="15.28515625" style="16" customWidth="1"/>
    <col min="1537" max="1537" width="12.28515625" style="16" customWidth="1"/>
    <col min="1538" max="1539" width="11.7109375" style="16" customWidth="1"/>
    <col min="1540" max="1540" width="13.140625" style="16" customWidth="1"/>
    <col min="1541" max="1788" width="9.140625" style="16"/>
    <col min="1789" max="1789" width="5" style="16" customWidth="1"/>
    <col min="1790" max="1790" width="34.85546875" style="16" customWidth="1"/>
    <col min="1791" max="1791" width="15.42578125" style="16" customWidth="1"/>
    <col min="1792" max="1792" width="15.28515625" style="16" customWidth="1"/>
    <col min="1793" max="1793" width="12.28515625" style="16" customWidth="1"/>
    <col min="1794" max="1795" width="11.7109375" style="16" customWidth="1"/>
    <col min="1796" max="1796" width="13.140625" style="16" customWidth="1"/>
    <col min="1797" max="2044" width="9.140625" style="16"/>
    <col min="2045" max="2045" width="5" style="16" customWidth="1"/>
    <col min="2046" max="2046" width="34.85546875" style="16" customWidth="1"/>
    <col min="2047" max="2047" width="15.42578125" style="16" customWidth="1"/>
    <col min="2048" max="2048" width="15.28515625" style="16" customWidth="1"/>
    <col min="2049" max="2049" width="12.28515625" style="16" customWidth="1"/>
    <col min="2050" max="2051" width="11.7109375" style="16" customWidth="1"/>
    <col min="2052" max="2052" width="13.140625" style="16" customWidth="1"/>
    <col min="2053" max="2300" width="9.140625" style="16"/>
    <col min="2301" max="2301" width="5" style="16" customWidth="1"/>
    <col min="2302" max="2302" width="34.85546875" style="16" customWidth="1"/>
    <col min="2303" max="2303" width="15.42578125" style="16" customWidth="1"/>
    <col min="2304" max="2304" width="15.28515625" style="16" customWidth="1"/>
    <col min="2305" max="2305" width="12.28515625" style="16" customWidth="1"/>
    <col min="2306" max="2307" width="11.7109375" style="16" customWidth="1"/>
    <col min="2308" max="2308" width="13.140625" style="16" customWidth="1"/>
    <col min="2309" max="2556" width="9.140625" style="16"/>
    <col min="2557" max="2557" width="5" style="16" customWidth="1"/>
    <col min="2558" max="2558" width="34.85546875" style="16" customWidth="1"/>
    <col min="2559" max="2559" width="15.42578125" style="16" customWidth="1"/>
    <col min="2560" max="2560" width="15.28515625" style="16" customWidth="1"/>
    <col min="2561" max="2561" width="12.28515625" style="16" customWidth="1"/>
    <col min="2562" max="2563" width="11.7109375" style="16" customWidth="1"/>
    <col min="2564" max="2564" width="13.140625" style="16" customWidth="1"/>
    <col min="2565" max="2812" width="9.140625" style="16"/>
    <col min="2813" max="2813" width="5" style="16" customWidth="1"/>
    <col min="2814" max="2814" width="34.85546875" style="16" customWidth="1"/>
    <col min="2815" max="2815" width="15.42578125" style="16" customWidth="1"/>
    <col min="2816" max="2816" width="15.28515625" style="16" customWidth="1"/>
    <col min="2817" max="2817" width="12.28515625" style="16" customWidth="1"/>
    <col min="2818" max="2819" width="11.7109375" style="16" customWidth="1"/>
    <col min="2820" max="2820" width="13.140625" style="16" customWidth="1"/>
    <col min="2821" max="3068" width="9.140625" style="16"/>
    <col min="3069" max="3069" width="5" style="16" customWidth="1"/>
    <col min="3070" max="3070" width="34.85546875" style="16" customWidth="1"/>
    <col min="3071" max="3071" width="15.42578125" style="16" customWidth="1"/>
    <col min="3072" max="3072" width="15.28515625" style="16" customWidth="1"/>
    <col min="3073" max="3073" width="12.28515625" style="16" customWidth="1"/>
    <col min="3074" max="3075" width="11.7109375" style="16" customWidth="1"/>
    <col min="3076" max="3076" width="13.140625" style="16" customWidth="1"/>
    <col min="3077" max="3324" width="9.140625" style="16"/>
    <col min="3325" max="3325" width="5" style="16" customWidth="1"/>
    <col min="3326" max="3326" width="34.85546875" style="16" customWidth="1"/>
    <col min="3327" max="3327" width="15.42578125" style="16" customWidth="1"/>
    <col min="3328" max="3328" width="15.28515625" style="16" customWidth="1"/>
    <col min="3329" max="3329" width="12.28515625" style="16" customWidth="1"/>
    <col min="3330" max="3331" width="11.7109375" style="16" customWidth="1"/>
    <col min="3332" max="3332" width="13.140625" style="16" customWidth="1"/>
    <col min="3333" max="3580" width="9.140625" style="16"/>
    <col min="3581" max="3581" width="5" style="16" customWidth="1"/>
    <col min="3582" max="3582" width="34.85546875" style="16" customWidth="1"/>
    <col min="3583" max="3583" width="15.42578125" style="16" customWidth="1"/>
    <col min="3584" max="3584" width="15.28515625" style="16" customWidth="1"/>
    <col min="3585" max="3585" width="12.28515625" style="16" customWidth="1"/>
    <col min="3586" max="3587" width="11.7109375" style="16" customWidth="1"/>
    <col min="3588" max="3588" width="13.140625" style="16" customWidth="1"/>
    <col min="3589" max="3836" width="9.140625" style="16"/>
    <col min="3837" max="3837" width="5" style="16" customWidth="1"/>
    <col min="3838" max="3838" width="34.85546875" style="16" customWidth="1"/>
    <col min="3839" max="3839" width="15.42578125" style="16" customWidth="1"/>
    <col min="3840" max="3840" width="15.28515625" style="16" customWidth="1"/>
    <col min="3841" max="3841" width="12.28515625" style="16" customWidth="1"/>
    <col min="3842" max="3843" width="11.7109375" style="16" customWidth="1"/>
    <col min="3844" max="3844" width="13.140625" style="16" customWidth="1"/>
    <col min="3845" max="4092" width="9.140625" style="16"/>
    <col min="4093" max="4093" width="5" style="16" customWidth="1"/>
    <col min="4094" max="4094" width="34.85546875" style="16" customWidth="1"/>
    <col min="4095" max="4095" width="15.42578125" style="16" customWidth="1"/>
    <col min="4096" max="4096" width="15.28515625" style="16" customWidth="1"/>
    <col min="4097" max="4097" width="12.28515625" style="16" customWidth="1"/>
    <col min="4098" max="4099" width="11.7109375" style="16" customWidth="1"/>
    <col min="4100" max="4100" width="13.140625" style="16" customWidth="1"/>
    <col min="4101" max="4348" width="9.140625" style="16"/>
    <col min="4349" max="4349" width="5" style="16" customWidth="1"/>
    <col min="4350" max="4350" width="34.85546875" style="16" customWidth="1"/>
    <col min="4351" max="4351" width="15.42578125" style="16" customWidth="1"/>
    <col min="4352" max="4352" width="15.28515625" style="16" customWidth="1"/>
    <col min="4353" max="4353" width="12.28515625" style="16" customWidth="1"/>
    <col min="4354" max="4355" width="11.7109375" style="16" customWidth="1"/>
    <col min="4356" max="4356" width="13.140625" style="16" customWidth="1"/>
    <col min="4357" max="4604" width="9.140625" style="16"/>
    <col min="4605" max="4605" width="5" style="16" customWidth="1"/>
    <col min="4606" max="4606" width="34.85546875" style="16" customWidth="1"/>
    <col min="4607" max="4607" width="15.42578125" style="16" customWidth="1"/>
    <col min="4608" max="4608" width="15.28515625" style="16" customWidth="1"/>
    <col min="4609" max="4609" width="12.28515625" style="16" customWidth="1"/>
    <col min="4610" max="4611" width="11.7109375" style="16" customWidth="1"/>
    <col min="4612" max="4612" width="13.140625" style="16" customWidth="1"/>
    <col min="4613" max="4860" width="9.140625" style="16"/>
    <col min="4861" max="4861" width="5" style="16" customWidth="1"/>
    <col min="4862" max="4862" width="34.85546875" style="16" customWidth="1"/>
    <col min="4863" max="4863" width="15.42578125" style="16" customWidth="1"/>
    <col min="4864" max="4864" width="15.28515625" style="16" customWidth="1"/>
    <col min="4865" max="4865" width="12.28515625" style="16" customWidth="1"/>
    <col min="4866" max="4867" width="11.7109375" style="16" customWidth="1"/>
    <col min="4868" max="4868" width="13.140625" style="16" customWidth="1"/>
    <col min="4869" max="5116" width="9.140625" style="16"/>
    <col min="5117" max="5117" width="5" style="16" customWidth="1"/>
    <col min="5118" max="5118" width="34.85546875" style="16" customWidth="1"/>
    <col min="5119" max="5119" width="15.42578125" style="16" customWidth="1"/>
    <col min="5120" max="5120" width="15.28515625" style="16" customWidth="1"/>
    <col min="5121" max="5121" width="12.28515625" style="16" customWidth="1"/>
    <col min="5122" max="5123" width="11.7109375" style="16" customWidth="1"/>
    <col min="5124" max="5124" width="13.140625" style="16" customWidth="1"/>
    <col min="5125" max="5372" width="9.140625" style="16"/>
    <col min="5373" max="5373" width="5" style="16" customWidth="1"/>
    <col min="5374" max="5374" width="34.85546875" style="16" customWidth="1"/>
    <col min="5375" max="5375" width="15.42578125" style="16" customWidth="1"/>
    <col min="5376" max="5376" width="15.28515625" style="16" customWidth="1"/>
    <col min="5377" max="5377" width="12.28515625" style="16" customWidth="1"/>
    <col min="5378" max="5379" width="11.7109375" style="16" customWidth="1"/>
    <col min="5380" max="5380" width="13.140625" style="16" customWidth="1"/>
    <col min="5381" max="5628" width="9.140625" style="16"/>
    <col min="5629" max="5629" width="5" style="16" customWidth="1"/>
    <col min="5630" max="5630" width="34.85546875" style="16" customWidth="1"/>
    <col min="5631" max="5631" width="15.42578125" style="16" customWidth="1"/>
    <col min="5632" max="5632" width="15.28515625" style="16" customWidth="1"/>
    <col min="5633" max="5633" width="12.28515625" style="16" customWidth="1"/>
    <col min="5634" max="5635" width="11.7109375" style="16" customWidth="1"/>
    <col min="5636" max="5636" width="13.140625" style="16" customWidth="1"/>
    <col min="5637" max="5884" width="9.140625" style="16"/>
    <col min="5885" max="5885" width="5" style="16" customWidth="1"/>
    <col min="5886" max="5886" width="34.85546875" style="16" customWidth="1"/>
    <col min="5887" max="5887" width="15.42578125" style="16" customWidth="1"/>
    <col min="5888" max="5888" width="15.28515625" style="16" customWidth="1"/>
    <col min="5889" max="5889" width="12.28515625" style="16" customWidth="1"/>
    <col min="5890" max="5891" width="11.7109375" style="16" customWidth="1"/>
    <col min="5892" max="5892" width="13.140625" style="16" customWidth="1"/>
    <col min="5893" max="6140" width="9.140625" style="16"/>
    <col min="6141" max="6141" width="5" style="16" customWidth="1"/>
    <col min="6142" max="6142" width="34.85546875" style="16" customWidth="1"/>
    <col min="6143" max="6143" width="15.42578125" style="16" customWidth="1"/>
    <col min="6144" max="6144" width="15.28515625" style="16" customWidth="1"/>
    <col min="6145" max="6145" width="12.28515625" style="16" customWidth="1"/>
    <col min="6146" max="6147" width="11.7109375" style="16" customWidth="1"/>
    <col min="6148" max="6148" width="13.140625" style="16" customWidth="1"/>
    <col min="6149" max="6396" width="9.140625" style="16"/>
    <col min="6397" max="6397" width="5" style="16" customWidth="1"/>
    <col min="6398" max="6398" width="34.85546875" style="16" customWidth="1"/>
    <col min="6399" max="6399" width="15.42578125" style="16" customWidth="1"/>
    <col min="6400" max="6400" width="15.28515625" style="16" customWidth="1"/>
    <col min="6401" max="6401" width="12.28515625" style="16" customWidth="1"/>
    <col min="6402" max="6403" width="11.7109375" style="16" customWidth="1"/>
    <col min="6404" max="6404" width="13.140625" style="16" customWidth="1"/>
    <col min="6405" max="6652" width="9.140625" style="16"/>
    <col min="6653" max="6653" width="5" style="16" customWidth="1"/>
    <col min="6654" max="6654" width="34.85546875" style="16" customWidth="1"/>
    <col min="6655" max="6655" width="15.42578125" style="16" customWidth="1"/>
    <col min="6656" max="6656" width="15.28515625" style="16" customWidth="1"/>
    <col min="6657" max="6657" width="12.28515625" style="16" customWidth="1"/>
    <col min="6658" max="6659" width="11.7109375" style="16" customWidth="1"/>
    <col min="6660" max="6660" width="13.140625" style="16" customWidth="1"/>
    <col min="6661" max="6908" width="9.140625" style="16"/>
    <col min="6909" max="6909" width="5" style="16" customWidth="1"/>
    <col min="6910" max="6910" width="34.85546875" style="16" customWidth="1"/>
    <col min="6911" max="6911" width="15.42578125" style="16" customWidth="1"/>
    <col min="6912" max="6912" width="15.28515625" style="16" customWidth="1"/>
    <col min="6913" max="6913" width="12.28515625" style="16" customWidth="1"/>
    <col min="6914" max="6915" width="11.7109375" style="16" customWidth="1"/>
    <col min="6916" max="6916" width="13.140625" style="16" customWidth="1"/>
    <col min="6917" max="7164" width="9.140625" style="16"/>
    <col min="7165" max="7165" width="5" style="16" customWidth="1"/>
    <col min="7166" max="7166" width="34.85546875" style="16" customWidth="1"/>
    <col min="7167" max="7167" width="15.42578125" style="16" customWidth="1"/>
    <col min="7168" max="7168" width="15.28515625" style="16" customWidth="1"/>
    <col min="7169" max="7169" width="12.28515625" style="16" customWidth="1"/>
    <col min="7170" max="7171" width="11.7109375" style="16" customWidth="1"/>
    <col min="7172" max="7172" width="13.140625" style="16" customWidth="1"/>
    <col min="7173" max="7420" width="9.140625" style="16"/>
    <col min="7421" max="7421" width="5" style="16" customWidth="1"/>
    <col min="7422" max="7422" width="34.85546875" style="16" customWidth="1"/>
    <col min="7423" max="7423" width="15.42578125" style="16" customWidth="1"/>
    <col min="7424" max="7424" width="15.28515625" style="16" customWidth="1"/>
    <col min="7425" max="7425" width="12.28515625" style="16" customWidth="1"/>
    <col min="7426" max="7427" width="11.7109375" style="16" customWidth="1"/>
    <col min="7428" max="7428" width="13.140625" style="16" customWidth="1"/>
    <col min="7429" max="7676" width="9.140625" style="16"/>
    <col min="7677" max="7677" width="5" style="16" customWidth="1"/>
    <col min="7678" max="7678" width="34.85546875" style="16" customWidth="1"/>
    <col min="7679" max="7679" width="15.42578125" style="16" customWidth="1"/>
    <col min="7680" max="7680" width="15.28515625" style="16" customWidth="1"/>
    <col min="7681" max="7681" width="12.28515625" style="16" customWidth="1"/>
    <col min="7682" max="7683" width="11.7109375" style="16" customWidth="1"/>
    <col min="7684" max="7684" width="13.140625" style="16" customWidth="1"/>
    <col min="7685" max="7932" width="9.140625" style="16"/>
    <col min="7933" max="7933" width="5" style="16" customWidth="1"/>
    <col min="7934" max="7934" width="34.85546875" style="16" customWidth="1"/>
    <col min="7935" max="7935" width="15.42578125" style="16" customWidth="1"/>
    <col min="7936" max="7936" width="15.28515625" style="16" customWidth="1"/>
    <col min="7937" max="7937" width="12.28515625" style="16" customWidth="1"/>
    <col min="7938" max="7939" width="11.7109375" style="16" customWidth="1"/>
    <col min="7940" max="7940" width="13.140625" style="16" customWidth="1"/>
    <col min="7941" max="8188" width="9.140625" style="16"/>
    <col min="8189" max="8189" width="5" style="16" customWidth="1"/>
    <col min="8190" max="8190" width="34.85546875" style="16" customWidth="1"/>
    <col min="8191" max="8191" width="15.42578125" style="16" customWidth="1"/>
    <col min="8192" max="8192" width="15.28515625" style="16" customWidth="1"/>
    <col min="8193" max="8193" width="12.28515625" style="16" customWidth="1"/>
    <col min="8194" max="8195" width="11.7109375" style="16" customWidth="1"/>
    <col min="8196" max="8196" width="13.140625" style="16" customWidth="1"/>
    <col min="8197" max="8444" width="9.140625" style="16"/>
    <col min="8445" max="8445" width="5" style="16" customWidth="1"/>
    <col min="8446" max="8446" width="34.85546875" style="16" customWidth="1"/>
    <col min="8447" max="8447" width="15.42578125" style="16" customWidth="1"/>
    <col min="8448" max="8448" width="15.28515625" style="16" customWidth="1"/>
    <col min="8449" max="8449" width="12.28515625" style="16" customWidth="1"/>
    <col min="8450" max="8451" width="11.7109375" style="16" customWidth="1"/>
    <col min="8452" max="8452" width="13.140625" style="16" customWidth="1"/>
    <col min="8453" max="8700" width="9.140625" style="16"/>
    <col min="8701" max="8701" width="5" style="16" customWidth="1"/>
    <col min="8702" max="8702" width="34.85546875" style="16" customWidth="1"/>
    <col min="8703" max="8703" width="15.42578125" style="16" customWidth="1"/>
    <col min="8704" max="8704" width="15.28515625" style="16" customWidth="1"/>
    <col min="8705" max="8705" width="12.28515625" style="16" customWidth="1"/>
    <col min="8706" max="8707" width="11.7109375" style="16" customWidth="1"/>
    <col min="8708" max="8708" width="13.140625" style="16" customWidth="1"/>
    <col min="8709" max="8956" width="9.140625" style="16"/>
    <col min="8957" max="8957" width="5" style="16" customWidth="1"/>
    <col min="8958" max="8958" width="34.85546875" style="16" customWidth="1"/>
    <col min="8959" max="8959" width="15.42578125" style="16" customWidth="1"/>
    <col min="8960" max="8960" width="15.28515625" style="16" customWidth="1"/>
    <col min="8961" max="8961" width="12.28515625" style="16" customWidth="1"/>
    <col min="8962" max="8963" width="11.7109375" style="16" customWidth="1"/>
    <col min="8964" max="8964" width="13.140625" style="16" customWidth="1"/>
    <col min="8965" max="9212" width="9.140625" style="16"/>
    <col min="9213" max="9213" width="5" style="16" customWidth="1"/>
    <col min="9214" max="9214" width="34.85546875" style="16" customWidth="1"/>
    <col min="9215" max="9215" width="15.42578125" style="16" customWidth="1"/>
    <col min="9216" max="9216" width="15.28515625" style="16" customWidth="1"/>
    <col min="9217" max="9217" width="12.28515625" style="16" customWidth="1"/>
    <col min="9218" max="9219" width="11.7109375" style="16" customWidth="1"/>
    <col min="9220" max="9220" width="13.140625" style="16" customWidth="1"/>
    <col min="9221" max="9468" width="9.140625" style="16"/>
    <col min="9469" max="9469" width="5" style="16" customWidth="1"/>
    <col min="9470" max="9470" width="34.85546875" style="16" customWidth="1"/>
    <col min="9471" max="9471" width="15.42578125" style="16" customWidth="1"/>
    <col min="9472" max="9472" width="15.28515625" style="16" customWidth="1"/>
    <col min="9473" max="9473" width="12.28515625" style="16" customWidth="1"/>
    <col min="9474" max="9475" width="11.7109375" style="16" customWidth="1"/>
    <col min="9476" max="9476" width="13.140625" style="16" customWidth="1"/>
    <col min="9477" max="9724" width="9.140625" style="16"/>
    <col min="9725" max="9725" width="5" style="16" customWidth="1"/>
    <col min="9726" max="9726" width="34.85546875" style="16" customWidth="1"/>
    <col min="9727" max="9727" width="15.42578125" style="16" customWidth="1"/>
    <col min="9728" max="9728" width="15.28515625" style="16" customWidth="1"/>
    <col min="9729" max="9729" width="12.28515625" style="16" customWidth="1"/>
    <col min="9730" max="9731" width="11.7109375" style="16" customWidth="1"/>
    <col min="9732" max="9732" width="13.140625" style="16" customWidth="1"/>
    <col min="9733" max="9980" width="9.140625" style="16"/>
    <col min="9981" max="9981" width="5" style="16" customWidth="1"/>
    <col min="9982" max="9982" width="34.85546875" style="16" customWidth="1"/>
    <col min="9983" max="9983" width="15.42578125" style="16" customWidth="1"/>
    <col min="9984" max="9984" width="15.28515625" style="16" customWidth="1"/>
    <col min="9985" max="9985" width="12.28515625" style="16" customWidth="1"/>
    <col min="9986" max="9987" width="11.7109375" style="16" customWidth="1"/>
    <col min="9988" max="9988" width="13.140625" style="16" customWidth="1"/>
    <col min="9989" max="10236" width="9.140625" style="16"/>
    <col min="10237" max="10237" width="5" style="16" customWidth="1"/>
    <col min="10238" max="10238" width="34.85546875" style="16" customWidth="1"/>
    <col min="10239" max="10239" width="15.42578125" style="16" customWidth="1"/>
    <col min="10240" max="10240" width="15.28515625" style="16" customWidth="1"/>
    <col min="10241" max="10241" width="12.28515625" style="16" customWidth="1"/>
    <col min="10242" max="10243" width="11.7109375" style="16" customWidth="1"/>
    <col min="10244" max="10244" width="13.140625" style="16" customWidth="1"/>
    <col min="10245" max="10492" width="9.140625" style="16"/>
    <col min="10493" max="10493" width="5" style="16" customWidth="1"/>
    <col min="10494" max="10494" width="34.85546875" style="16" customWidth="1"/>
    <col min="10495" max="10495" width="15.42578125" style="16" customWidth="1"/>
    <col min="10496" max="10496" width="15.28515625" style="16" customWidth="1"/>
    <col min="10497" max="10497" width="12.28515625" style="16" customWidth="1"/>
    <col min="10498" max="10499" width="11.7109375" style="16" customWidth="1"/>
    <col min="10500" max="10500" width="13.140625" style="16" customWidth="1"/>
    <col min="10501" max="10748" width="9.140625" style="16"/>
    <col min="10749" max="10749" width="5" style="16" customWidth="1"/>
    <col min="10750" max="10750" width="34.85546875" style="16" customWidth="1"/>
    <col min="10751" max="10751" width="15.42578125" style="16" customWidth="1"/>
    <col min="10752" max="10752" width="15.28515625" style="16" customWidth="1"/>
    <col min="10753" max="10753" width="12.28515625" style="16" customWidth="1"/>
    <col min="10754" max="10755" width="11.7109375" style="16" customWidth="1"/>
    <col min="10756" max="10756" width="13.140625" style="16" customWidth="1"/>
    <col min="10757" max="11004" width="9.140625" style="16"/>
    <col min="11005" max="11005" width="5" style="16" customWidth="1"/>
    <col min="11006" max="11006" width="34.85546875" style="16" customWidth="1"/>
    <col min="11007" max="11007" width="15.42578125" style="16" customWidth="1"/>
    <col min="11008" max="11008" width="15.28515625" style="16" customWidth="1"/>
    <col min="11009" max="11009" width="12.28515625" style="16" customWidth="1"/>
    <col min="11010" max="11011" width="11.7109375" style="16" customWidth="1"/>
    <col min="11012" max="11012" width="13.140625" style="16" customWidth="1"/>
    <col min="11013" max="11260" width="9.140625" style="16"/>
    <col min="11261" max="11261" width="5" style="16" customWidth="1"/>
    <col min="11262" max="11262" width="34.85546875" style="16" customWidth="1"/>
    <col min="11263" max="11263" width="15.42578125" style="16" customWidth="1"/>
    <col min="11264" max="11264" width="15.28515625" style="16" customWidth="1"/>
    <col min="11265" max="11265" width="12.28515625" style="16" customWidth="1"/>
    <col min="11266" max="11267" width="11.7109375" style="16" customWidth="1"/>
    <col min="11268" max="11268" width="13.140625" style="16" customWidth="1"/>
    <col min="11269" max="11516" width="9.140625" style="16"/>
    <col min="11517" max="11517" width="5" style="16" customWidth="1"/>
    <col min="11518" max="11518" width="34.85546875" style="16" customWidth="1"/>
    <col min="11519" max="11519" width="15.42578125" style="16" customWidth="1"/>
    <col min="11520" max="11520" width="15.28515625" style="16" customWidth="1"/>
    <col min="11521" max="11521" width="12.28515625" style="16" customWidth="1"/>
    <col min="11522" max="11523" width="11.7109375" style="16" customWidth="1"/>
    <col min="11524" max="11524" width="13.140625" style="16" customWidth="1"/>
    <col min="11525" max="11772" width="9.140625" style="16"/>
    <col min="11773" max="11773" width="5" style="16" customWidth="1"/>
    <col min="11774" max="11774" width="34.85546875" style="16" customWidth="1"/>
    <col min="11775" max="11775" width="15.42578125" style="16" customWidth="1"/>
    <col min="11776" max="11776" width="15.28515625" style="16" customWidth="1"/>
    <col min="11777" max="11777" width="12.28515625" style="16" customWidth="1"/>
    <col min="11778" max="11779" width="11.7109375" style="16" customWidth="1"/>
    <col min="11780" max="11780" width="13.140625" style="16" customWidth="1"/>
    <col min="11781" max="12028" width="9.140625" style="16"/>
    <col min="12029" max="12029" width="5" style="16" customWidth="1"/>
    <col min="12030" max="12030" width="34.85546875" style="16" customWidth="1"/>
    <col min="12031" max="12031" width="15.42578125" style="16" customWidth="1"/>
    <col min="12032" max="12032" width="15.28515625" style="16" customWidth="1"/>
    <col min="12033" max="12033" width="12.28515625" style="16" customWidth="1"/>
    <col min="12034" max="12035" width="11.7109375" style="16" customWidth="1"/>
    <col min="12036" max="12036" width="13.140625" style="16" customWidth="1"/>
    <col min="12037" max="12284" width="9.140625" style="16"/>
    <col min="12285" max="12285" width="5" style="16" customWidth="1"/>
    <col min="12286" max="12286" width="34.85546875" style="16" customWidth="1"/>
    <col min="12287" max="12287" width="15.42578125" style="16" customWidth="1"/>
    <col min="12288" max="12288" width="15.28515625" style="16" customWidth="1"/>
    <col min="12289" max="12289" width="12.28515625" style="16" customWidth="1"/>
    <col min="12290" max="12291" width="11.7109375" style="16" customWidth="1"/>
    <col min="12292" max="12292" width="13.140625" style="16" customWidth="1"/>
    <col min="12293" max="12540" width="9.140625" style="16"/>
    <col min="12541" max="12541" width="5" style="16" customWidth="1"/>
    <col min="12542" max="12542" width="34.85546875" style="16" customWidth="1"/>
    <col min="12543" max="12543" width="15.42578125" style="16" customWidth="1"/>
    <col min="12544" max="12544" width="15.28515625" style="16" customWidth="1"/>
    <col min="12545" max="12545" width="12.28515625" style="16" customWidth="1"/>
    <col min="12546" max="12547" width="11.7109375" style="16" customWidth="1"/>
    <col min="12548" max="12548" width="13.140625" style="16" customWidth="1"/>
    <col min="12549" max="12796" width="9.140625" style="16"/>
    <col min="12797" max="12797" width="5" style="16" customWidth="1"/>
    <col min="12798" max="12798" width="34.85546875" style="16" customWidth="1"/>
    <col min="12799" max="12799" width="15.42578125" style="16" customWidth="1"/>
    <col min="12800" max="12800" width="15.28515625" style="16" customWidth="1"/>
    <col min="12801" max="12801" width="12.28515625" style="16" customWidth="1"/>
    <col min="12802" max="12803" width="11.7109375" style="16" customWidth="1"/>
    <col min="12804" max="12804" width="13.140625" style="16" customWidth="1"/>
    <col min="12805" max="13052" width="9.140625" style="16"/>
    <col min="13053" max="13053" width="5" style="16" customWidth="1"/>
    <col min="13054" max="13054" width="34.85546875" style="16" customWidth="1"/>
    <col min="13055" max="13055" width="15.42578125" style="16" customWidth="1"/>
    <col min="13056" max="13056" width="15.28515625" style="16" customWidth="1"/>
    <col min="13057" max="13057" width="12.28515625" style="16" customWidth="1"/>
    <col min="13058" max="13059" width="11.7109375" style="16" customWidth="1"/>
    <col min="13060" max="13060" width="13.140625" style="16" customWidth="1"/>
    <col min="13061" max="13308" width="9.140625" style="16"/>
    <col min="13309" max="13309" width="5" style="16" customWidth="1"/>
    <col min="13310" max="13310" width="34.85546875" style="16" customWidth="1"/>
    <col min="13311" max="13311" width="15.42578125" style="16" customWidth="1"/>
    <col min="13312" max="13312" width="15.28515625" style="16" customWidth="1"/>
    <col min="13313" max="13313" width="12.28515625" style="16" customWidth="1"/>
    <col min="13314" max="13315" width="11.7109375" style="16" customWidth="1"/>
    <col min="13316" max="13316" width="13.140625" style="16" customWidth="1"/>
    <col min="13317" max="13564" width="9.140625" style="16"/>
    <col min="13565" max="13565" width="5" style="16" customWidth="1"/>
    <col min="13566" max="13566" width="34.85546875" style="16" customWidth="1"/>
    <col min="13567" max="13567" width="15.42578125" style="16" customWidth="1"/>
    <col min="13568" max="13568" width="15.28515625" style="16" customWidth="1"/>
    <col min="13569" max="13569" width="12.28515625" style="16" customWidth="1"/>
    <col min="13570" max="13571" width="11.7109375" style="16" customWidth="1"/>
    <col min="13572" max="13572" width="13.140625" style="16" customWidth="1"/>
    <col min="13573" max="13820" width="9.140625" style="16"/>
    <col min="13821" max="13821" width="5" style="16" customWidth="1"/>
    <col min="13822" max="13822" width="34.85546875" style="16" customWidth="1"/>
    <col min="13823" max="13823" width="15.42578125" style="16" customWidth="1"/>
    <col min="13824" max="13824" width="15.28515625" style="16" customWidth="1"/>
    <col min="13825" max="13825" width="12.28515625" style="16" customWidth="1"/>
    <col min="13826" max="13827" width="11.7109375" style="16" customWidth="1"/>
    <col min="13828" max="13828" width="13.140625" style="16" customWidth="1"/>
    <col min="13829" max="14076" width="9.140625" style="16"/>
    <col min="14077" max="14077" width="5" style="16" customWidth="1"/>
    <col min="14078" max="14078" width="34.85546875" style="16" customWidth="1"/>
    <col min="14079" max="14079" width="15.42578125" style="16" customWidth="1"/>
    <col min="14080" max="14080" width="15.28515625" style="16" customWidth="1"/>
    <col min="14081" max="14081" width="12.28515625" style="16" customWidth="1"/>
    <col min="14082" max="14083" width="11.7109375" style="16" customWidth="1"/>
    <col min="14084" max="14084" width="13.140625" style="16" customWidth="1"/>
    <col min="14085" max="14332" width="9.140625" style="16"/>
    <col min="14333" max="14333" width="5" style="16" customWidth="1"/>
    <col min="14334" max="14334" width="34.85546875" style="16" customWidth="1"/>
    <col min="14335" max="14335" width="15.42578125" style="16" customWidth="1"/>
    <col min="14336" max="14336" width="15.28515625" style="16" customWidth="1"/>
    <col min="14337" max="14337" width="12.28515625" style="16" customWidth="1"/>
    <col min="14338" max="14339" width="11.7109375" style="16" customWidth="1"/>
    <col min="14340" max="14340" width="13.140625" style="16" customWidth="1"/>
    <col min="14341" max="14588" width="9.140625" style="16"/>
    <col min="14589" max="14589" width="5" style="16" customWidth="1"/>
    <col min="14590" max="14590" width="34.85546875" style="16" customWidth="1"/>
    <col min="14591" max="14591" width="15.42578125" style="16" customWidth="1"/>
    <col min="14592" max="14592" width="15.28515625" style="16" customWidth="1"/>
    <col min="14593" max="14593" width="12.28515625" style="16" customWidth="1"/>
    <col min="14594" max="14595" width="11.7109375" style="16" customWidth="1"/>
    <col min="14596" max="14596" width="13.140625" style="16" customWidth="1"/>
    <col min="14597" max="14844" width="9.140625" style="16"/>
    <col min="14845" max="14845" width="5" style="16" customWidth="1"/>
    <col min="14846" max="14846" width="34.85546875" style="16" customWidth="1"/>
    <col min="14847" max="14847" width="15.42578125" style="16" customWidth="1"/>
    <col min="14848" max="14848" width="15.28515625" style="16" customWidth="1"/>
    <col min="14849" max="14849" width="12.28515625" style="16" customWidth="1"/>
    <col min="14850" max="14851" width="11.7109375" style="16" customWidth="1"/>
    <col min="14852" max="14852" width="13.140625" style="16" customWidth="1"/>
    <col min="14853" max="15100" width="9.140625" style="16"/>
    <col min="15101" max="15101" width="5" style="16" customWidth="1"/>
    <col min="15102" max="15102" width="34.85546875" style="16" customWidth="1"/>
    <col min="15103" max="15103" width="15.42578125" style="16" customWidth="1"/>
    <col min="15104" max="15104" width="15.28515625" style="16" customWidth="1"/>
    <col min="15105" max="15105" width="12.28515625" style="16" customWidth="1"/>
    <col min="15106" max="15107" width="11.7109375" style="16" customWidth="1"/>
    <col min="15108" max="15108" width="13.140625" style="16" customWidth="1"/>
    <col min="15109" max="15356" width="9.140625" style="16"/>
    <col min="15357" max="15357" width="5" style="16" customWidth="1"/>
    <col min="15358" max="15358" width="34.85546875" style="16" customWidth="1"/>
    <col min="15359" max="15359" width="15.42578125" style="16" customWidth="1"/>
    <col min="15360" max="15360" width="15.28515625" style="16" customWidth="1"/>
    <col min="15361" max="15361" width="12.28515625" style="16" customWidth="1"/>
    <col min="15362" max="15363" width="11.7109375" style="16" customWidth="1"/>
    <col min="15364" max="15364" width="13.140625" style="16" customWidth="1"/>
    <col min="15365" max="15612" width="9.140625" style="16"/>
    <col min="15613" max="15613" width="5" style="16" customWidth="1"/>
    <col min="15614" max="15614" width="34.85546875" style="16" customWidth="1"/>
    <col min="15615" max="15615" width="15.42578125" style="16" customWidth="1"/>
    <col min="15616" max="15616" width="15.28515625" style="16" customWidth="1"/>
    <col min="15617" max="15617" width="12.28515625" style="16" customWidth="1"/>
    <col min="15618" max="15619" width="11.7109375" style="16" customWidth="1"/>
    <col min="15620" max="15620" width="13.140625" style="16" customWidth="1"/>
    <col min="15621" max="15868" width="9.140625" style="16"/>
    <col min="15869" max="15869" width="5" style="16" customWidth="1"/>
    <col min="15870" max="15870" width="34.85546875" style="16" customWidth="1"/>
    <col min="15871" max="15871" width="15.42578125" style="16" customWidth="1"/>
    <col min="15872" max="15872" width="15.28515625" style="16" customWidth="1"/>
    <col min="15873" max="15873" width="12.28515625" style="16" customWidth="1"/>
    <col min="15874" max="15875" width="11.7109375" style="16" customWidth="1"/>
    <col min="15876" max="15876" width="13.140625" style="16" customWidth="1"/>
    <col min="15877" max="16124" width="9.140625" style="16"/>
    <col min="16125" max="16125" width="5" style="16" customWidth="1"/>
    <col min="16126" max="16126" width="34.85546875" style="16" customWidth="1"/>
    <col min="16127" max="16127" width="15.42578125" style="16" customWidth="1"/>
    <col min="16128" max="16128" width="15.28515625" style="16" customWidth="1"/>
    <col min="16129" max="16129" width="12.28515625" style="16" customWidth="1"/>
    <col min="16130" max="16131" width="11.7109375" style="16" customWidth="1"/>
    <col min="16132" max="16132" width="13.140625" style="16" customWidth="1"/>
    <col min="16133" max="16384" width="9.140625" style="16"/>
  </cols>
  <sheetData>
    <row r="1" spans="1:60" ht="18">
      <c r="A1" s="91" t="s">
        <v>48</v>
      </c>
      <c r="B1" s="91"/>
      <c r="C1" s="91"/>
      <c r="D1" s="91"/>
      <c r="E1" s="91"/>
    </row>
    <row r="2" spans="1:60" s="2" customFormat="1" ht="36" customHeight="1">
      <c r="A2" s="92" t="s">
        <v>63</v>
      </c>
      <c r="B2" s="93"/>
      <c r="C2" s="93"/>
      <c r="D2" s="93"/>
      <c r="E2" s="9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s="5" customFormat="1" ht="18" customHeight="1">
      <c r="A3" s="95" t="s">
        <v>86</v>
      </c>
      <c r="B3" s="95"/>
      <c r="C3" s="95"/>
      <c r="D3" s="95"/>
      <c r="E3" s="95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60" s="7" customFormat="1" ht="18">
      <c r="A4" s="94" t="s">
        <v>101</v>
      </c>
      <c r="B4" s="94"/>
      <c r="C4" s="94"/>
      <c r="D4" s="94"/>
      <c r="E4" s="94"/>
      <c r="F4" s="6"/>
      <c r="G4" s="6"/>
      <c r="H4" s="6"/>
      <c r="I4" s="6"/>
      <c r="J4" s="6"/>
    </row>
    <row r="5" spans="1:60" s="2" customFormat="1">
      <c r="D5" s="8"/>
      <c r="E5" s="77" t="s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s="2" customFormat="1" ht="51">
      <c r="A6" s="9" t="s">
        <v>1</v>
      </c>
      <c r="B6" s="9" t="s">
        <v>2</v>
      </c>
      <c r="C6" s="10" t="s">
        <v>3</v>
      </c>
      <c r="D6" s="10" t="s">
        <v>42</v>
      </c>
      <c r="E6" s="10" t="s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s="51" customFormat="1" ht="36">
      <c r="A7" s="47" t="s">
        <v>5</v>
      </c>
      <c r="B7" s="48" t="s">
        <v>53</v>
      </c>
      <c r="C7" s="75">
        <v>11701.6</v>
      </c>
      <c r="D7" s="75">
        <f>+C7</f>
        <v>11701.6</v>
      </c>
      <c r="E7" s="49">
        <v>0</v>
      </c>
    </row>
    <row r="8" spans="1:60" s="51" customFormat="1" ht="18.75" customHeight="1">
      <c r="A8" s="47" t="s">
        <v>15</v>
      </c>
      <c r="B8" s="48" t="s">
        <v>54</v>
      </c>
      <c r="C8" s="52">
        <f>SUM(C9:C9,C12:C20)</f>
        <v>46772.7</v>
      </c>
      <c r="D8" s="52">
        <f>SUM(D9:D9,D12:D20)</f>
        <v>48424.4</v>
      </c>
      <c r="E8" s="50">
        <f t="shared" ref="E8" si="0">D8-C8</f>
        <v>1651.7000000000044</v>
      </c>
    </row>
    <row r="9" spans="1:60">
      <c r="A9" s="17">
        <v>1</v>
      </c>
      <c r="B9" s="18" t="s">
        <v>77</v>
      </c>
      <c r="C9" s="19">
        <v>38799.5</v>
      </c>
      <c r="D9" s="19">
        <f>10645.1+13869+14285.4</f>
        <v>38799.5</v>
      </c>
      <c r="E9" s="20">
        <f>D9-C9</f>
        <v>0</v>
      </c>
    </row>
    <row r="10" spans="1:60">
      <c r="A10" s="17">
        <v>1.1000000000000001</v>
      </c>
      <c r="B10" s="18" t="s">
        <v>78</v>
      </c>
      <c r="C10" s="19">
        <v>12966.2</v>
      </c>
      <c r="D10" s="19">
        <v>12966.2</v>
      </c>
      <c r="E10" s="20">
        <f>D10-C10</f>
        <v>0</v>
      </c>
    </row>
    <row r="11" spans="1:60" hidden="1">
      <c r="A11" s="17">
        <v>1.2</v>
      </c>
      <c r="B11" s="18" t="s">
        <v>79</v>
      </c>
      <c r="C11" s="19"/>
      <c r="D11" s="19"/>
      <c r="E11" s="20">
        <f>D11-C11</f>
        <v>0</v>
      </c>
    </row>
    <row r="12" spans="1:60">
      <c r="A12" s="17">
        <v>2</v>
      </c>
      <c r="B12" s="18" t="s">
        <v>6</v>
      </c>
      <c r="C12" s="19">
        <v>326.2</v>
      </c>
      <c r="D12" s="19">
        <f>359.6-42.1+243</f>
        <v>560.5</v>
      </c>
      <c r="E12" s="20">
        <f>D12-C12</f>
        <v>234.3</v>
      </c>
      <c r="F12" s="82"/>
    </row>
    <row r="13" spans="1:60" hidden="1">
      <c r="A13" s="17">
        <v>3</v>
      </c>
      <c r="B13" s="21" t="s">
        <v>7</v>
      </c>
      <c r="C13" s="19"/>
      <c r="D13" s="19"/>
      <c r="E13" s="20">
        <f>D13-C13</f>
        <v>0</v>
      </c>
    </row>
    <row r="14" spans="1:60">
      <c r="A14" s="17">
        <v>3</v>
      </c>
      <c r="B14" s="18" t="s">
        <v>8</v>
      </c>
      <c r="C14" s="19">
        <v>7543.8</v>
      </c>
      <c r="D14" s="19">
        <f>2487-38+4088+2422</f>
        <v>8959</v>
      </c>
      <c r="E14" s="20">
        <f t="shared" ref="E14:E71" si="1">D14-C14</f>
        <v>1415.1999999999998</v>
      </c>
    </row>
    <row r="15" spans="1:60">
      <c r="A15" s="17">
        <v>4</v>
      </c>
      <c r="B15" s="21" t="s">
        <v>9</v>
      </c>
      <c r="C15" s="19">
        <v>12</v>
      </c>
      <c r="D15" s="19">
        <f>6+6</f>
        <v>12</v>
      </c>
      <c r="E15" s="20">
        <f t="shared" si="1"/>
        <v>0</v>
      </c>
    </row>
    <row r="16" spans="1:60" hidden="1">
      <c r="A16" s="17">
        <v>6</v>
      </c>
      <c r="B16" s="21" t="s">
        <v>10</v>
      </c>
      <c r="C16" s="19"/>
      <c r="D16" s="19"/>
      <c r="E16" s="20">
        <f t="shared" si="1"/>
        <v>0</v>
      </c>
    </row>
    <row r="17" spans="1:60">
      <c r="A17" s="17">
        <v>5</v>
      </c>
      <c r="B17" s="18" t="s">
        <v>72</v>
      </c>
      <c r="C17" s="19">
        <v>89.7</v>
      </c>
      <c r="D17" s="19">
        <f>38+42.1</f>
        <v>80.099999999999994</v>
      </c>
      <c r="E17" s="20">
        <f t="shared" si="1"/>
        <v>-9.6000000000000085</v>
      </c>
    </row>
    <row r="18" spans="1:60">
      <c r="A18" s="17">
        <v>6</v>
      </c>
      <c r="B18" s="18" t="s">
        <v>13</v>
      </c>
      <c r="C18" s="19">
        <v>1.5</v>
      </c>
      <c r="D18" s="19">
        <f>0.3+0.2+0.3</f>
        <v>0.8</v>
      </c>
      <c r="E18" s="20">
        <f>D18-C18</f>
        <v>-0.7</v>
      </c>
    </row>
    <row r="19" spans="1:60" hidden="1">
      <c r="A19" s="17">
        <v>9</v>
      </c>
      <c r="B19" s="18" t="s">
        <v>72</v>
      </c>
      <c r="C19" s="19"/>
      <c r="D19" s="19"/>
      <c r="E19" s="20">
        <f>D19-C19</f>
        <v>0</v>
      </c>
    </row>
    <row r="20" spans="1:60" ht="15.75" customHeight="1">
      <c r="A20" s="17">
        <v>7</v>
      </c>
      <c r="B20" s="21" t="s">
        <v>73</v>
      </c>
      <c r="C20" s="19"/>
      <c r="D20" s="19">
        <v>12.5</v>
      </c>
      <c r="E20" s="20">
        <f t="shared" si="1"/>
        <v>12.5</v>
      </c>
    </row>
    <row r="21" spans="1:60" s="53" customFormat="1" ht="21.75" customHeight="1">
      <c r="A21" s="47" t="s">
        <v>37</v>
      </c>
      <c r="B21" s="48" t="s">
        <v>55</v>
      </c>
      <c r="C21" s="50">
        <f>C22+C58+C68</f>
        <v>53659.999999999993</v>
      </c>
      <c r="D21" s="50">
        <f>D22+D58+D68</f>
        <v>49016.299999999988</v>
      </c>
      <c r="E21" s="50">
        <f t="shared" si="1"/>
        <v>-4643.7000000000044</v>
      </c>
    </row>
    <row r="22" spans="1:60" s="51" customFormat="1" ht="18">
      <c r="A22" s="54"/>
      <c r="B22" s="55" t="s">
        <v>56</v>
      </c>
      <c r="C22" s="56">
        <f>SUM(C23,C26:C30,C34:C51,C55:C57)</f>
        <v>53406.999999999993</v>
      </c>
      <c r="D22" s="56">
        <f>SUM(D23,D26:D30,D34:D51,D55:D57)</f>
        <v>48688.299999999988</v>
      </c>
      <c r="E22" s="56">
        <f t="shared" si="1"/>
        <v>-4718.7000000000044</v>
      </c>
    </row>
    <row r="23" spans="1:60">
      <c r="A23" s="17">
        <v>1</v>
      </c>
      <c r="B23" s="18" t="s">
        <v>16</v>
      </c>
      <c r="C23" s="19">
        <v>39932.699999999997</v>
      </c>
      <c r="D23" s="19">
        <f>6516.7+2094.6+87.6+73.7+78-7+14046+3262.8+137.1+132.7+111-9+8146.5+3225+129.3+108+112.5-3-9-3</f>
        <v>38230.5</v>
      </c>
      <c r="E23" s="20">
        <f t="shared" si="1"/>
        <v>-1702.1999999999971</v>
      </c>
      <c r="BB23" s="16"/>
      <c r="BC23" s="16"/>
      <c r="BD23" s="16"/>
      <c r="BE23" s="16"/>
      <c r="BF23" s="16"/>
      <c r="BG23" s="16"/>
      <c r="BH23" s="16"/>
    </row>
    <row r="24" spans="1:60" s="29" customFormat="1">
      <c r="A24" s="24">
        <v>1.1000000000000001</v>
      </c>
      <c r="B24" s="25" t="s">
        <v>71</v>
      </c>
      <c r="C24" s="19">
        <v>4812.8</v>
      </c>
      <c r="D24" s="85">
        <v>3208.5</v>
      </c>
      <c r="E24" s="26">
        <f>D24-C24</f>
        <v>-1604.3000000000002</v>
      </c>
      <c r="F24" s="81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</row>
    <row r="25" spans="1:60" s="29" customFormat="1" ht="13.5" hidden="1" customHeight="1">
      <c r="A25" s="24">
        <v>1.2</v>
      </c>
      <c r="B25" s="25" t="s">
        <v>17</v>
      </c>
      <c r="C25" s="19"/>
      <c r="D25" s="19"/>
      <c r="E25" s="26">
        <f t="shared" si="1"/>
        <v>0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</row>
    <row r="26" spans="1:60">
      <c r="A26" s="17">
        <v>2</v>
      </c>
      <c r="B26" s="18" t="s">
        <v>19</v>
      </c>
      <c r="C26" s="19">
        <v>4390</v>
      </c>
      <c r="D26" s="19">
        <f>3514.1-285+437.1</f>
        <v>3666.2</v>
      </c>
      <c r="E26" s="20">
        <f t="shared" si="1"/>
        <v>-723.80000000000018</v>
      </c>
      <c r="BB26" s="16"/>
      <c r="BC26" s="16"/>
      <c r="BD26" s="16"/>
      <c r="BE26" s="16"/>
      <c r="BF26" s="16"/>
      <c r="BG26" s="16"/>
      <c r="BH26" s="16"/>
    </row>
    <row r="27" spans="1:60">
      <c r="A27" s="17">
        <v>3</v>
      </c>
      <c r="B27" s="21" t="s">
        <v>18</v>
      </c>
      <c r="C27" s="19">
        <v>950</v>
      </c>
      <c r="D27" s="19">
        <f>662.3-184+265.8+52.6</f>
        <v>796.69999999999993</v>
      </c>
      <c r="E27" s="20">
        <f t="shared" si="1"/>
        <v>-153.30000000000007</v>
      </c>
      <c r="BB27" s="16"/>
      <c r="BC27" s="16"/>
      <c r="BD27" s="16"/>
      <c r="BE27" s="16"/>
      <c r="BF27" s="16"/>
      <c r="BG27" s="16"/>
      <c r="BH27" s="16"/>
    </row>
    <row r="28" spans="1:60">
      <c r="A28" s="17">
        <v>4</v>
      </c>
      <c r="B28" s="18" t="s">
        <v>20</v>
      </c>
      <c r="C28" s="19">
        <v>60</v>
      </c>
      <c r="D28" s="19">
        <f>69.5-15.8-6+70.2+29.5-6</f>
        <v>141.4</v>
      </c>
      <c r="E28" s="20">
        <f t="shared" si="1"/>
        <v>81.400000000000006</v>
      </c>
      <c r="BB28" s="16"/>
      <c r="BC28" s="16"/>
      <c r="BD28" s="16"/>
      <c r="BE28" s="16"/>
      <c r="BF28" s="16"/>
      <c r="BG28" s="16"/>
      <c r="BH28" s="16"/>
    </row>
    <row r="29" spans="1:60" ht="13.5" customHeight="1">
      <c r="A29" s="17">
        <v>5</v>
      </c>
      <c r="B29" s="21" t="s">
        <v>21</v>
      </c>
      <c r="C29" s="19">
        <v>222</v>
      </c>
      <c r="D29" s="19">
        <v>222</v>
      </c>
      <c r="E29" s="20">
        <f t="shared" si="1"/>
        <v>0</v>
      </c>
      <c r="BB29" s="16"/>
      <c r="BC29" s="16"/>
      <c r="BD29" s="16"/>
      <c r="BE29" s="16"/>
      <c r="BF29" s="16"/>
      <c r="BG29" s="16"/>
      <c r="BH29" s="16"/>
    </row>
    <row r="30" spans="1:60">
      <c r="A30" s="17">
        <v>6</v>
      </c>
      <c r="B30" s="18" t="s">
        <v>22</v>
      </c>
      <c r="C30" s="30">
        <f>+C31+C32</f>
        <v>91.4</v>
      </c>
      <c r="D30" s="30">
        <f>+D31+D32</f>
        <v>80.099999999999994</v>
      </c>
      <c r="E30" s="20">
        <f t="shared" si="1"/>
        <v>-11.300000000000011</v>
      </c>
      <c r="BB30" s="16"/>
      <c r="BC30" s="16"/>
      <c r="BD30" s="16"/>
      <c r="BE30" s="16"/>
      <c r="BF30" s="16"/>
      <c r="BG30" s="16"/>
      <c r="BH30" s="16"/>
    </row>
    <row r="31" spans="1:60" s="29" customFormat="1">
      <c r="A31" s="24">
        <v>6.1</v>
      </c>
      <c r="B31" s="25" t="s">
        <v>23</v>
      </c>
      <c r="C31" s="19">
        <v>86.4</v>
      </c>
      <c r="D31" s="19">
        <f>19.2+4.8*2*3+28.8</f>
        <v>76.8</v>
      </c>
      <c r="E31" s="26">
        <f t="shared" si="1"/>
        <v>-9.6000000000000085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</row>
    <row r="32" spans="1:60" s="29" customFormat="1">
      <c r="A32" s="24">
        <v>6.2</v>
      </c>
      <c r="B32" s="31" t="s">
        <v>24</v>
      </c>
      <c r="C32" s="19">
        <v>5</v>
      </c>
      <c r="D32" s="19">
        <f>0.8+1.3+1.2</f>
        <v>3.3</v>
      </c>
      <c r="E32" s="26">
        <f t="shared" si="1"/>
        <v>-1.7000000000000002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</row>
    <row r="33" spans="1:60" s="29" customFormat="1" ht="12" hidden="1" customHeight="1">
      <c r="A33" s="24">
        <v>6.3</v>
      </c>
      <c r="B33" s="31" t="s">
        <v>25</v>
      </c>
      <c r="C33" s="19">
        <v>0</v>
      </c>
      <c r="D33" s="19"/>
      <c r="E33" s="26">
        <f t="shared" si="1"/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</row>
    <row r="34" spans="1:60">
      <c r="A34" s="17">
        <v>7</v>
      </c>
      <c r="B34" s="21" t="s">
        <v>26</v>
      </c>
      <c r="C34" s="19">
        <v>50</v>
      </c>
      <c r="D34" s="19">
        <f>15+15+15</f>
        <v>45</v>
      </c>
      <c r="E34" s="20">
        <f t="shared" si="1"/>
        <v>-5</v>
      </c>
      <c r="F34" s="82"/>
      <c r="BB34" s="16"/>
      <c r="BC34" s="16"/>
      <c r="BD34" s="16"/>
      <c r="BE34" s="16"/>
      <c r="BF34" s="16"/>
      <c r="BG34" s="16"/>
      <c r="BH34" s="16"/>
    </row>
    <row r="35" spans="1:60">
      <c r="A35" s="17">
        <v>8</v>
      </c>
      <c r="B35" s="18" t="s">
        <v>27</v>
      </c>
      <c r="C35" s="19">
        <v>120</v>
      </c>
      <c r="D35" s="19">
        <f>70.5-15.2-2-3.8+37.7+30</f>
        <v>117.2</v>
      </c>
      <c r="E35" s="20">
        <f t="shared" si="1"/>
        <v>-2.7999999999999972</v>
      </c>
      <c r="BB35" s="16"/>
      <c r="BC35" s="16"/>
      <c r="BD35" s="16"/>
      <c r="BE35" s="16"/>
      <c r="BF35" s="16"/>
      <c r="BG35" s="16"/>
      <c r="BH35" s="16"/>
    </row>
    <row r="36" spans="1:60">
      <c r="A36" s="17">
        <v>9</v>
      </c>
      <c r="B36" s="18" t="s">
        <v>28</v>
      </c>
      <c r="C36" s="19">
        <v>60</v>
      </c>
      <c r="D36" s="19">
        <f>13.1+20</f>
        <v>33.1</v>
      </c>
      <c r="E36" s="20">
        <f t="shared" si="1"/>
        <v>-26.9</v>
      </c>
      <c r="BB36" s="16"/>
      <c r="BC36" s="16"/>
      <c r="BD36" s="16"/>
      <c r="BE36" s="16"/>
      <c r="BF36" s="16"/>
      <c r="BG36" s="16"/>
      <c r="BH36" s="16"/>
    </row>
    <row r="37" spans="1:60">
      <c r="A37" s="17">
        <v>10</v>
      </c>
      <c r="B37" s="21" t="s">
        <v>90</v>
      </c>
      <c r="C37" s="19">
        <v>80</v>
      </c>
      <c r="D37" s="19">
        <f>2+60</f>
        <v>62</v>
      </c>
      <c r="E37" s="20">
        <f t="shared" si="1"/>
        <v>-18</v>
      </c>
      <c r="BB37" s="16"/>
      <c r="BC37" s="16"/>
      <c r="BD37" s="16"/>
      <c r="BE37" s="16"/>
      <c r="BF37" s="16"/>
      <c r="BG37" s="16"/>
      <c r="BH37" s="16"/>
    </row>
    <row r="38" spans="1:60">
      <c r="A38" s="17">
        <v>11</v>
      </c>
      <c r="B38" s="21" t="s">
        <v>91</v>
      </c>
      <c r="C38" s="19">
        <v>75</v>
      </c>
      <c r="D38" s="19">
        <v>0</v>
      </c>
      <c r="E38" s="20">
        <f t="shared" ref="E38" si="2">D38-C38</f>
        <v>-75</v>
      </c>
      <c r="BB38" s="16"/>
      <c r="BC38" s="16"/>
      <c r="BD38" s="16"/>
      <c r="BE38" s="16"/>
      <c r="BF38" s="16"/>
      <c r="BG38" s="16"/>
      <c r="BH38" s="16"/>
    </row>
    <row r="39" spans="1:60">
      <c r="A39" s="17">
        <v>12</v>
      </c>
      <c r="B39" s="21" t="s">
        <v>30</v>
      </c>
      <c r="C39" s="19">
        <v>2364.6999999999998</v>
      </c>
      <c r="D39" s="19">
        <f>546.1+886.3</f>
        <v>1432.4</v>
      </c>
      <c r="E39" s="20">
        <f>D39-C39</f>
        <v>-932.29999999999973</v>
      </c>
      <c r="BB39" s="16"/>
      <c r="BC39" s="16"/>
      <c r="BD39" s="16"/>
      <c r="BE39" s="16"/>
      <c r="BF39" s="16"/>
      <c r="BG39" s="16"/>
      <c r="BH39" s="16"/>
    </row>
    <row r="40" spans="1:60" ht="14.25" customHeight="1">
      <c r="A40" s="17">
        <v>13</v>
      </c>
      <c r="B40" s="21" t="s">
        <v>43</v>
      </c>
      <c r="C40" s="74">
        <v>299.2</v>
      </c>
      <c r="D40" s="74">
        <f>72.6+111.8+43</f>
        <v>227.39999999999998</v>
      </c>
      <c r="E40" s="20">
        <f t="shared" si="1"/>
        <v>-71.800000000000011</v>
      </c>
      <c r="BB40" s="16"/>
      <c r="BC40" s="16"/>
      <c r="BD40" s="16"/>
      <c r="BE40" s="16"/>
      <c r="BF40" s="16"/>
      <c r="BG40" s="16"/>
      <c r="BH40" s="16"/>
    </row>
    <row r="41" spans="1:60">
      <c r="A41" s="17">
        <v>14</v>
      </c>
      <c r="B41" s="21" t="s">
        <v>31</v>
      </c>
      <c r="C41" s="19">
        <v>1200</v>
      </c>
      <c r="D41" s="19">
        <f>15.2+3.8+999.3</f>
        <v>1018.3</v>
      </c>
      <c r="E41" s="20">
        <f t="shared" si="1"/>
        <v>-181.70000000000005</v>
      </c>
      <c r="BB41" s="16"/>
      <c r="BC41" s="16"/>
      <c r="BD41" s="16"/>
      <c r="BE41" s="16"/>
      <c r="BF41" s="16"/>
      <c r="BG41" s="16"/>
      <c r="BH41" s="16"/>
    </row>
    <row r="42" spans="1:60">
      <c r="A42" s="17">
        <v>15</v>
      </c>
      <c r="B42" s="18" t="s">
        <v>32</v>
      </c>
      <c r="C42" s="19">
        <v>12</v>
      </c>
      <c r="D42" s="19">
        <f>6+6</f>
        <v>12</v>
      </c>
      <c r="E42" s="20">
        <f t="shared" si="1"/>
        <v>0</v>
      </c>
      <c r="BB42" s="16"/>
      <c r="BC42" s="16"/>
      <c r="BD42" s="16"/>
      <c r="BE42" s="16"/>
      <c r="BF42" s="16"/>
      <c r="BG42" s="16"/>
      <c r="BH42" s="16"/>
    </row>
    <row r="43" spans="1:60">
      <c r="A43" s="17">
        <v>16</v>
      </c>
      <c r="B43" s="18" t="s">
        <v>33</v>
      </c>
      <c r="C43" s="19">
        <v>250</v>
      </c>
      <c r="D43" s="19">
        <f>41.2+160</f>
        <v>201.2</v>
      </c>
      <c r="E43" s="20">
        <f t="shared" si="1"/>
        <v>-48.800000000000011</v>
      </c>
      <c r="BB43" s="16"/>
      <c r="BC43" s="16"/>
      <c r="BD43" s="16"/>
      <c r="BE43" s="16"/>
      <c r="BF43" s="16"/>
      <c r="BG43" s="16"/>
      <c r="BH43" s="16"/>
    </row>
    <row r="44" spans="1:60">
      <c r="A44" s="17">
        <v>17</v>
      </c>
      <c r="B44" s="21" t="s">
        <v>80</v>
      </c>
      <c r="C44" s="19">
        <v>45</v>
      </c>
      <c r="D44" s="19">
        <f>13+4+4</f>
        <v>21</v>
      </c>
      <c r="E44" s="20">
        <f t="shared" si="1"/>
        <v>-24</v>
      </c>
      <c r="BB44" s="16"/>
      <c r="BC44" s="16"/>
      <c r="BD44" s="16"/>
      <c r="BE44" s="16"/>
      <c r="BF44" s="16"/>
      <c r="BG44" s="16"/>
      <c r="BH44" s="16"/>
    </row>
    <row r="45" spans="1:60" ht="15" customHeight="1">
      <c r="A45" s="17">
        <v>18</v>
      </c>
      <c r="B45" s="21" t="s">
        <v>85</v>
      </c>
      <c r="C45" s="19">
        <v>3</v>
      </c>
      <c r="D45" s="19">
        <v>3</v>
      </c>
      <c r="E45" s="20">
        <f t="shared" si="1"/>
        <v>0</v>
      </c>
      <c r="BB45" s="16"/>
      <c r="BC45" s="16"/>
      <c r="BD45" s="16"/>
      <c r="BE45" s="16"/>
      <c r="BF45" s="16"/>
      <c r="BG45" s="16"/>
      <c r="BH45" s="16"/>
    </row>
    <row r="46" spans="1:60">
      <c r="A46" s="17">
        <v>19</v>
      </c>
      <c r="B46" s="21" t="s">
        <v>81</v>
      </c>
      <c r="C46" s="19">
        <v>30</v>
      </c>
      <c r="D46" s="19">
        <v>0</v>
      </c>
      <c r="E46" s="20">
        <f t="shared" si="1"/>
        <v>-30</v>
      </c>
      <c r="BB46" s="16"/>
      <c r="BC46" s="16"/>
      <c r="BD46" s="16"/>
      <c r="BE46" s="16"/>
      <c r="BF46" s="16"/>
      <c r="BG46" s="16"/>
      <c r="BH46" s="16"/>
    </row>
    <row r="47" spans="1:60" ht="15" customHeight="1">
      <c r="A47" s="17">
        <v>20</v>
      </c>
      <c r="B47" s="21" t="s">
        <v>96</v>
      </c>
      <c r="C47" s="19">
        <v>50</v>
      </c>
      <c r="D47" s="19">
        <v>0</v>
      </c>
      <c r="E47" s="20">
        <f t="shared" si="1"/>
        <v>-50</v>
      </c>
      <c r="BB47" s="16"/>
      <c r="BC47" s="16"/>
      <c r="BD47" s="16"/>
      <c r="BE47" s="16"/>
      <c r="BF47" s="16"/>
      <c r="BG47" s="16"/>
      <c r="BH47" s="16"/>
    </row>
    <row r="48" spans="1:60" ht="15" hidden="1" customHeight="1">
      <c r="A48" s="17">
        <v>21</v>
      </c>
      <c r="B48" s="21" t="s">
        <v>82</v>
      </c>
      <c r="C48" s="19"/>
      <c r="D48" s="19"/>
      <c r="E48" s="20">
        <f t="shared" si="1"/>
        <v>0</v>
      </c>
      <c r="BB48" s="16"/>
      <c r="BC48" s="16"/>
      <c r="BD48" s="16"/>
      <c r="BE48" s="16"/>
      <c r="BF48" s="16"/>
      <c r="BG48" s="16"/>
      <c r="BH48" s="16"/>
    </row>
    <row r="49" spans="1:60" ht="15" hidden="1" customHeight="1">
      <c r="A49" s="17">
        <v>22</v>
      </c>
      <c r="B49" s="18" t="s">
        <v>83</v>
      </c>
      <c r="C49" s="19"/>
      <c r="D49" s="19"/>
      <c r="E49" s="20">
        <f t="shared" si="1"/>
        <v>0</v>
      </c>
      <c r="BB49" s="16"/>
      <c r="BC49" s="16"/>
      <c r="BD49" s="16"/>
      <c r="BE49" s="16"/>
      <c r="BF49" s="16"/>
      <c r="BG49" s="16"/>
      <c r="BH49" s="16"/>
    </row>
    <row r="50" spans="1:60" ht="18">
      <c r="A50" s="17">
        <v>21</v>
      </c>
      <c r="B50" s="18" t="s">
        <v>92</v>
      </c>
      <c r="C50" s="19">
        <v>180</v>
      </c>
      <c r="D50" s="19">
        <v>80</v>
      </c>
      <c r="E50" s="20">
        <f t="shared" si="1"/>
        <v>-100</v>
      </c>
      <c r="G50" s="51"/>
      <c r="H50" s="51"/>
      <c r="I50" s="51"/>
      <c r="J50" s="51"/>
      <c r="BB50" s="16"/>
      <c r="BC50" s="16"/>
      <c r="BD50" s="16"/>
      <c r="BE50" s="16"/>
      <c r="BF50" s="16"/>
      <c r="BG50" s="16"/>
      <c r="BH50" s="16"/>
    </row>
    <row r="51" spans="1:60" s="51" customFormat="1" ht="14.25" customHeight="1">
      <c r="A51" s="17">
        <v>22</v>
      </c>
      <c r="B51" s="65" t="s">
        <v>65</v>
      </c>
      <c r="C51" s="57">
        <f>SUM(C52:C54)</f>
        <v>1668.4</v>
      </c>
      <c r="D51" s="57">
        <f>SUM(D52:D54)</f>
        <v>1169.7</v>
      </c>
      <c r="E51" s="20">
        <f t="shared" si="1"/>
        <v>-498.70000000000005</v>
      </c>
    </row>
    <row r="52" spans="1:60" s="51" customFormat="1" ht="18">
      <c r="A52" s="62">
        <v>22.1</v>
      </c>
      <c r="B52" s="66" t="s">
        <v>66</v>
      </c>
      <c r="C52" s="73">
        <v>292.5</v>
      </c>
      <c r="D52" s="73">
        <f>210-137+72+72</f>
        <v>217</v>
      </c>
      <c r="E52" s="57">
        <f t="shared" si="1"/>
        <v>-75.5</v>
      </c>
    </row>
    <row r="53" spans="1:60" s="51" customFormat="1" ht="12.75" customHeight="1">
      <c r="A53" s="62">
        <v>22.2</v>
      </c>
      <c r="B53" s="67" t="s">
        <v>67</v>
      </c>
      <c r="C53" s="73">
        <v>1360.9</v>
      </c>
      <c r="D53" s="73">
        <f>470-454.3+465+462</f>
        <v>942.7</v>
      </c>
      <c r="E53" s="57">
        <f t="shared" si="1"/>
        <v>-418.20000000000005</v>
      </c>
    </row>
    <row r="54" spans="1:60" s="51" customFormat="1" ht="14.25" customHeight="1">
      <c r="A54" s="62">
        <v>22.3</v>
      </c>
      <c r="B54" s="67" t="s">
        <v>68</v>
      </c>
      <c r="C54" s="73">
        <v>15</v>
      </c>
      <c r="D54" s="73">
        <v>10</v>
      </c>
      <c r="E54" s="57">
        <f t="shared" si="1"/>
        <v>-5</v>
      </c>
    </row>
    <row r="55" spans="1:60" s="51" customFormat="1" ht="15" customHeight="1">
      <c r="A55" s="62">
        <v>23</v>
      </c>
      <c r="B55" s="67" t="s">
        <v>93</v>
      </c>
      <c r="C55" s="73">
        <v>37.5</v>
      </c>
      <c r="D55" s="87">
        <f>7+9+3+9+3</f>
        <v>31</v>
      </c>
      <c r="E55" s="57">
        <f t="shared" si="1"/>
        <v>-6.5</v>
      </c>
      <c r="G55" s="53"/>
      <c r="H55" s="53"/>
      <c r="I55" s="53"/>
      <c r="J55" s="53"/>
    </row>
    <row r="56" spans="1:60" s="53" customFormat="1" ht="18">
      <c r="A56" s="58">
        <v>24</v>
      </c>
      <c r="B56" s="65" t="s">
        <v>64</v>
      </c>
      <c r="C56" s="73">
        <v>1086.0999999999999</v>
      </c>
      <c r="D56" s="73">
        <f>184+285+15.8+10+137+454.3</f>
        <v>1086.0999999999999</v>
      </c>
      <c r="E56" s="57">
        <f t="shared" si="1"/>
        <v>0</v>
      </c>
      <c r="G56" s="1"/>
      <c r="H56" s="1"/>
      <c r="I56" s="1"/>
      <c r="J56" s="1"/>
    </row>
    <row r="57" spans="1:60" ht="18">
      <c r="A57" s="17">
        <v>25</v>
      </c>
      <c r="B57" s="68" t="s">
        <v>84</v>
      </c>
      <c r="C57" s="20">
        <v>150</v>
      </c>
      <c r="D57" s="20">
        <v>12</v>
      </c>
      <c r="E57" s="20">
        <f t="shared" si="1"/>
        <v>-138</v>
      </c>
      <c r="G57" s="53"/>
      <c r="H57" s="53"/>
      <c r="I57" s="53"/>
      <c r="J57" s="53"/>
      <c r="BB57" s="16"/>
      <c r="BC57" s="16"/>
      <c r="BD57" s="16"/>
      <c r="BE57" s="16"/>
      <c r="BF57" s="16"/>
      <c r="BG57" s="16"/>
      <c r="BH57" s="16"/>
    </row>
    <row r="58" spans="1:60" s="53" customFormat="1" ht="18">
      <c r="A58" s="59"/>
      <c r="B58" s="60" t="s">
        <v>57</v>
      </c>
      <c r="C58" s="56">
        <f>C59+C66</f>
        <v>253</v>
      </c>
      <c r="D58" s="56">
        <f>+D59+D60</f>
        <v>328</v>
      </c>
      <c r="E58" s="56">
        <f t="shared" si="1"/>
        <v>75</v>
      </c>
    </row>
    <row r="59" spans="1:60" s="53" customFormat="1" ht="15.75" customHeight="1">
      <c r="A59" s="58">
        <v>1</v>
      </c>
      <c r="B59" s="61" t="s">
        <v>98</v>
      </c>
      <c r="C59" s="57">
        <v>253</v>
      </c>
      <c r="D59" s="57">
        <v>253</v>
      </c>
      <c r="E59" s="57">
        <f t="shared" si="1"/>
        <v>0</v>
      </c>
    </row>
    <row r="60" spans="1:60" s="53" customFormat="1" ht="15.75" customHeight="1">
      <c r="A60" s="58">
        <v>2</v>
      </c>
      <c r="B60" s="61" t="s">
        <v>99</v>
      </c>
      <c r="C60" s="57"/>
      <c r="D60" s="57">
        <f>+D61</f>
        <v>75</v>
      </c>
      <c r="E60" s="57">
        <f t="shared" si="1"/>
        <v>75</v>
      </c>
    </row>
    <row r="61" spans="1:60" s="53" customFormat="1" ht="18">
      <c r="A61" s="62">
        <v>1.1000000000000001</v>
      </c>
      <c r="B61" s="63" t="s">
        <v>100</v>
      </c>
      <c r="C61" s="73"/>
      <c r="D61" s="73">
        <v>75</v>
      </c>
      <c r="E61" s="57">
        <f t="shared" si="1"/>
        <v>75</v>
      </c>
    </row>
    <row r="62" spans="1:60" s="53" customFormat="1" ht="18" hidden="1">
      <c r="A62" s="62">
        <v>1.2</v>
      </c>
      <c r="B62" s="63" t="s">
        <v>59</v>
      </c>
      <c r="C62" s="73"/>
      <c r="D62" s="73"/>
      <c r="E62" s="57">
        <f t="shared" si="1"/>
        <v>0</v>
      </c>
    </row>
    <row r="63" spans="1:60" s="53" customFormat="1" ht="16.5" hidden="1" customHeight="1">
      <c r="A63" s="62">
        <v>1.3</v>
      </c>
      <c r="B63" s="63" t="s">
        <v>60</v>
      </c>
      <c r="C63" s="73"/>
      <c r="D63" s="73"/>
      <c r="E63" s="57">
        <f t="shared" si="1"/>
        <v>0</v>
      </c>
    </row>
    <row r="64" spans="1:60" s="53" customFormat="1" ht="15" hidden="1" customHeight="1">
      <c r="A64" s="62">
        <v>1.4</v>
      </c>
      <c r="B64" s="79" t="s">
        <v>87</v>
      </c>
      <c r="C64" s="73"/>
      <c r="D64" s="73"/>
      <c r="E64" s="57">
        <f t="shared" si="1"/>
        <v>0</v>
      </c>
    </row>
    <row r="65" spans="1:60" s="53" customFormat="1" ht="17.25" hidden="1" customHeight="1">
      <c r="A65" s="62">
        <v>1.5</v>
      </c>
      <c r="B65" s="71" t="s">
        <v>74</v>
      </c>
      <c r="C65" s="73"/>
      <c r="D65" s="73"/>
      <c r="E65" s="57">
        <f t="shared" si="1"/>
        <v>0</v>
      </c>
    </row>
    <row r="66" spans="1:60" s="53" customFormat="1" ht="13.5" hidden="1" customHeight="1">
      <c r="A66" s="58">
        <v>2</v>
      </c>
      <c r="B66" s="61" t="s">
        <v>61</v>
      </c>
      <c r="C66" s="57">
        <f>SUM(C67:C67)</f>
        <v>0</v>
      </c>
      <c r="D66" s="57">
        <f>SUM(D67:D67)</f>
        <v>0</v>
      </c>
      <c r="E66" s="57">
        <f t="shared" si="1"/>
        <v>0</v>
      </c>
    </row>
    <row r="67" spans="1:60" s="53" customFormat="1" ht="12" hidden="1" customHeight="1">
      <c r="A67" s="62">
        <v>2.1</v>
      </c>
      <c r="B67" s="63" t="s">
        <v>62</v>
      </c>
      <c r="C67" s="73"/>
      <c r="D67" s="73"/>
      <c r="E67" s="57">
        <f t="shared" si="1"/>
        <v>0</v>
      </c>
      <c r="G67" s="51"/>
      <c r="H67" s="51"/>
      <c r="I67" s="51"/>
      <c r="J67" s="51"/>
    </row>
    <row r="68" spans="1:60" s="51" customFormat="1" ht="15.75" hidden="1" customHeight="1">
      <c r="A68" s="62"/>
      <c r="B68" s="60" t="s">
        <v>70</v>
      </c>
      <c r="C68" s="64">
        <f>SUM(C69:C70)</f>
        <v>0</v>
      </c>
      <c r="D68" s="64">
        <f>SUM(D69:D70)</f>
        <v>0</v>
      </c>
      <c r="E68" s="56">
        <f t="shared" si="1"/>
        <v>0</v>
      </c>
    </row>
    <row r="69" spans="1:60" s="51" customFormat="1" ht="13.5" hidden="1" customHeight="1">
      <c r="A69" s="62">
        <v>1</v>
      </c>
      <c r="B69" s="71" t="s">
        <v>75</v>
      </c>
      <c r="C69" s="72"/>
      <c r="D69" s="72"/>
      <c r="E69" s="57">
        <f t="shared" si="1"/>
        <v>0</v>
      </c>
    </row>
    <row r="70" spans="1:60" s="51" customFormat="1" ht="14.25" hidden="1" customHeight="1">
      <c r="A70" s="62">
        <v>2</v>
      </c>
      <c r="B70" s="71" t="s">
        <v>76</v>
      </c>
      <c r="C70" s="72"/>
      <c r="D70" s="72"/>
      <c r="E70" s="57">
        <f t="shared" si="1"/>
        <v>0</v>
      </c>
      <c r="J70" s="86">
        <f>+C71-4254.9</f>
        <v>559.40000000000327</v>
      </c>
    </row>
    <row r="71" spans="1:60" s="51" customFormat="1" ht="34.5" customHeight="1">
      <c r="A71" s="47" t="s">
        <v>39</v>
      </c>
      <c r="B71" s="48" t="s">
        <v>58</v>
      </c>
      <c r="C71" s="50">
        <f>C7+C8-C21</f>
        <v>4814.3000000000029</v>
      </c>
      <c r="D71" s="50">
        <f>D7+D8-D21</f>
        <v>11109.700000000012</v>
      </c>
      <c r="E71" s="50">
        <f t="shared" si="1"/>
        <v>6295.4000000000087</v>
      </c>
      <c r="G71" s="1"/>
      <c r="H71" s="1"/>
      <c r="I71" s="1"/>
      <c r="J71" s="1"/>
    </row>
    <row r="72" spans="1:60" ht="9.75" customHeight="1">
      <c r="A72" s="2"/>
      <c r="B72" s="40"/>
      <c r="C72" s="41"/>
      <c r="D72" s="39"/>
      <c r="E72" s="76"/>
    </row>
    <row r="73" spans="1:60" ht="14.25" customHeight="1">
      <c r="A73" s="2"/>
      <c r="B73" s="69" t="s">
        <v>44</v>
      </c>
      <c r="C73" s="41"/>
      <c r="D73" s="89"/>
      <c r="E73" s="89"/>
      <c r="F73" s="15"/>
      <c r="BE73" s="16"/>
      <c r="BF73" s="16"/>
      <c r="BG73" s="16"/>
      <c r="BH73" s="16"/>
    </row>
    <row r="74" spans="1:60" s="1" customFormat="1" ht="12" customHeight="1">
      <c r="A74" s="2"/>
      <c r="B74" s="41"/>
      <c r="C74" s="41"/>
      <c r="D74" s="90" t="s">
        <v>47</v>
      </c>
      <c r="E74" s="90"/>
      <c r="F74" s="15"/>
    </row>
    <row r="75" spans="1:60" s="1" customFormat="1" ht="14.25" customHeight="1">
      <c r="A75" s="2"/>
      <c r="B75" s="69" t="s">
        <v>45</v>
      </c>
      <c r="C75" s="41"/>
      <c r="D75" s="89"/>
      <c r="E75" s="89"/>
      <c r="F75" s="15"/>
    </row>
    <row r="76" spans="1:60" s="1" customFormat="1">
      <c r="A76" s="2"/>
      <c r="B76" s="70" t="s">
        <v>46</v>
      </c>
      <c r="C76" s="83"/>
      <c r="D76" s="90" t="s">
        <v>47</v>
      </c>
      <c r="E76" s="90"/>
    </row>
    <row r="77" spans="1:60">
      <c r="B77" s="42"/>
      <c r="C77" s="42"/>
      <c r="D77" s="42"/>
      <c r="E77" s="42"/>
    </row>
  </sheetData>
  <mergeCells count="8">
    <mergeCell ref="D75:E75"/>
    <mergeCell ref="D76:E76"/>
    <mergeCell ref="A1:E1"/>
    <mergeCell ref="A2:E2"/>
    <mergeCell ref="A4:E4"/>
    <mergeCell ref="D73:E73"/>
    <mergeCell ref="D74:E74"/>
    <mergeCell ref="A3:E3"/>
  </mergeCells>
  <pageMargins left="0.23622047244094499" right="0.31496062992126" top="0.27559055118110198" bottom="0.31496062992126" header="0.31496062992126" footer="0.31496062992126"/>
  <pageSetup paperSize="9" scale="7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8"/>
  <sheetViews>
    <sheetView tabSelected="1" view="pageBreakPreview" zoomScaleSheetLayoutView="100" workbookViewId="0">
      <selection activeCell="D42" sqref="D42"/>
    </sheetView>
  </sheetViews>
  <sheetFormatPr defaultRowHeight="15"/>
  <cols>
    <col min="1" max="1" width="5" style="16" customWidth="1"/>
    <col min="2" max="2" width="46.5703125" style="16" customWidth="1"/>
    <col min="3" max="3" width="15.5703125" style="16" customWidth="1"/>
    <col min="4" max="4" width="13.5703125" style="16" customWidth="1"/>
    <col min="5" max="5" width="15.140625" style="16" customWidth="1"/>
    <col min="6" max="6" width="13.140625" style="1" customWidth="1"/>
    <col min="7" max="56" width="9.140625" style="1"/>
    <col min="57" max="248" width="9.140625" style="16"/>
    <col min="249" max="249" width="5" style="16" customWidth="1"/>
    <col min="250" max="250" width="34.85546875" style="16" customWidth="1"/>
    <col min="251" max="251" width="15.42578125" style="16" customWidth="1"/>
    <col min="252" max="252" width="15.28515625" style="16" customWidth="1"/>
    <col min="253" max="253" width="12.28515625" style="16" customWidth="1"/>
    <col min="254" max="255" width="11.7109375" style="16" customWidth="1"/>
    <col min="256" max="256" width="13.140625" style="16" customWidth="1"/>
    <col min="257" max="504" width="9.140625" style="16"/>
    <col min="505" max="505" width="5" style="16" customWidth="1"/>
    <col min="506" max="506" width="34.85546875" style="16" customWidth="1"/>
    <col min="507" max="507" width="15.42578125" style="16" customWidth="1"/>
    <col min="508" max="508" width="15.28515625" style="16" customWidth="1"/>
    <col min="509" max="509" width="12.28515625" style="16" customWidth="1"/>
    <col min="510" max="511" width="11.7109375" style="16" customWidth="1"/>
    <col min="512" max="512" width="13.140625" style="16" customWidth="1"/>
    <col min="513" max="760" width="9.140625" style="16"/>
    <col min="761" max="761" width="5" style="16" customWidth="1"/>
    <col min="762" max="762" width="34.85546875" style="16" customWidth="1"/>
    <col min="763" max="763" width="15.42578125" style="16" customWidth="1"/>
    <col min="764" max="764" width="15.28515625" style="16" customWidth="1"/>
    <col min="765" max="765" width="12.28515625" style="16" customWidth="1"/>
    <col min="766" max="767" width="11.7109375" style="16" customWidth="1"/>
    <col min="768" max="768" width="13.140625" style="16" customWidth="1"/>
    <col min="769" max="1016" width="9.140625" style="16"/>
    <col min="1017" max="1017" width="5" style="16" customWidth="1"/>
    <col min="1018" max="1018" width="34.85546875" style="16" customWidth="1"/>
    <col min="1019" max="1019" width="15.42578125" style="16" customWidth="1"/>
    <col min="1020" max="1020" width="15.28515625" style="16" customWidth="1"/>
    <col min="1021" max="1021" width="12.28515625" style="16" customWidth="1"/>
    <col min="1022" max="1023" width="11.7109375" style="16" customWidth="1"/>
    <col min="1024" max="1024" width="13.140625" style="16" customWidth="1"/>
    <col min="1025" max="1272" width="9.140625" style="16"/>
    <col min="1273" max="1273" width="5" style="16" customWidth="1"/>
    <col min="1274" max="1274" width="34.85546875" style="16" customWidth="1"/>
    <col min="1275" max="1275" width="15.42578125" style="16" customWidth="1"/>
    <col min="1276" max="1276" width="15.28515625" style="16" customWidth="1"/>
    <col min="1277" max="1277" width="12.28515625" style="16" customWidth="1"/>
    <col min="1278" max="1279" width="11.7109375" style="16" customWidth="1"/>
    <col min="1280" max="1280" width="13.140625" style="16" customWidth="1"/>
    <col min="1281" max="1528" width="9.140625" style="16"/>
    <col min="1529" max="1529" width="5" style="16" customWidth="1"/>
    <col min="1530" max="1530" width="34.85546875" style="16" customWidth="1"/>
    <col min="1531" max="1531" width="15.42578125" style="16" customWidth="1"/>
    <col min="1532" max="1532" width="15.28515625" style="16" customWidth="1"/>
    <col min="1533" max="1533" width="12.28515625" style="16" customWidth="1"/>
    <col min="1534" max="1535" width="11.7109375" style="16" customWidth="1"/>
    <col min="1536" max="1536" width="13.140625" style="16" customWidth="1"/>
    <col min="1537" max="1784" width="9.140625" style="16"/>
    <col min="1785" max="1785" width="5" style="16" customWidth="1"/>
    <col min="1786" max="1786" width="34.85546875" style="16" customWidth="1"/>
    <col min="1787" max="1787" width="15.42578125" style="16" customWidth="1"/>
    <col min="1788" max="1788" width="15.28515625" style="16" customWidth="1"/>
    <col min="1789" max="1789" width="12.28515625" style="16" customWidth="1"/>
    <col min="1790" max="1791" width="11.7109375" style="16" customWidth="1"/>
    <col min="1792" max="1792" width="13.140625" style="16" customWidth="1"/>
    <col min="1793" max="2040" width="9.140625" style="16"/>
    <col min="2041" max="2041" width="5" style="16" customWidth="1"/>
    <col min="2042" max="2042" width="34.85546875" style="16" customWidth="1"/>
    <col min="2043" max="2043" width="15.42578125" style="16" customWidth="1"/>
    <col min="2044" max="2044" width="15.28515625" style="16" customWidth="1"/>
    <col min="2045" max="2045" width="12.28515625" style="16" customWidth="1"/>
    <col min="2046" max="2047" width="11.7109375" style="16" customWidth="1"/>
    <col min="2048" max="2048" width="13.140625" style="16" customWidth="1"/>
    <col min="2049" max="2296" width="9.140625" style="16"/>
    <col min="2297" max="2297" width="5" style="16" customWidth="1"/>
    <col min="2298" max="2298" width="34.85546875" style="16" customWidth="1"/>
    <col min="2299" max="2299" width="15.42578125" style="16" customWidth="1"/>
    <col min="2300" max="2300" width="15.28515625" style="16" customWidth="1"/>
    <col min="2301" max="2301" width="12.28515625" style="16" customWidth="1"/>
    <col min="2302" max="2303" width="11.7109375" style="16" customWidth="1"/>
    <col min="2304" max="2304" width="13.140625" style="16" customWidth="1"/>
    <col min="2305" max="2552" width="9.140625" style="16"/>
    <col min="2553" max="2553" width="5" style="16" customWidth="1"/>
    <col min="2554" max="2554" width="34.85546875" style="16" customWidth="1"/>
    <col min="2555" max="2555" width="15.42578125" style="16" customWidth="1"/>
    <col min="2556" max="2556" width="15.28515625" style="16" customWidth="1"/>
    <col min="2557" max="2557" width="12.28515625" style="16" customWidth="1"/>
    <col min="2558" max="2559" width="11.7109375" style="16" customWidth="1"/>
    <col min="2560" max="2560" width="13.140625" style="16" customWidth="1"/>
    <col min="2561" max="2808" width="9.140625" style="16"/>
    <col min="2809" max="2809" width="5" style="16" customWidth="1"/>
    <col min="2810" max="2810" width="34.85546875" style="16" customWidth="1"/>
    <col min="2811" max="2811" width="15.42578125" style="16" customWidth="1"/>
    <col min="2812" max="2812" width="15.28515625" style="16" customWidth="1"/>
    <col min="2813" max="2813" width="12.28515625" style="16" customWidth="1"/>
    <col min="2814" max="2815" width="11.7109375" style="16" customWidth="1"/>
    <col min="2816" max="2816" width="13.140625" style="16" customWidth="1"/>
    <col min="2817" max="3064" width="9.140625" style="16"/>
    <col min="3065" max="3065" width="5" style="16" customWidth="1"/>
    <col min="3066" max="3066" width="34.85546875" style="16" customWidth="1"/>
    <col min="3067" max="3067" width="15.42578125" style="16" customWidth="1"/>
    <col min="3068" max="3068" width="15.28515625" style="16" customWidth="1"/>
    <col min="3069" max="3069" width="12.28515625" style="16" customWidth="1"/>
    <col min="3070" max="3071" width="11.7109375" style="16" customWidth="1"/>
    <col min="3072" max="3072" width="13.140625" style="16" customWidth="1"/>
    <col min="3073" max="3320" width="9.140625" style="16"/>
    <col min="3321" max="3321" width="5" style="16" customWidth="1"/>
    <col min="3322" max="3322" width="34.85546875" style="16" customWidth="1"/>
    <col min="3323" max="3323" width="15.42578125" style="16" customWidth="1"/>
    <col min="3324" max="3324" width="15.28515625" style="16" customWidth="1"/>
    <col min="3325" max="3325" width="12.28515625" style="16" customWidth="1"/>
    <col min="3326" max="3327" width="11.7109375" style="16" customWidth="1"/>
    <col min="3328" max="3328" width="13.140625" style="16" customWidth="1"/>
    <col min="3329" max="3576" width="9.140625" style="16"/>
    <col min="3577" max="3577" width="5" style="16" customWidth="1"/>
    <col min="3578" max="3578" width="34.85546875" style="16" customWidth="1"/>
    <col min="3579" max="3579" width="15.42578125" style="16" customWidth="1"/>
    <col min="3580" max="3580" width="15.28515625" style="16" customWidth="1"/>
    <col min="3581" max="3581" width="12.28515625" style="16" customWidth="1"/>
    <col min="3582" max="3583" width="11.7109375" style="16" customWidth="1"/>
    <col min="3584" max="3584" width="13.140625" style="16" customWidth="1"/>
    <col min="3585" max="3832" width="9.140625" style="16"/>
    <col min="3833" max="3833" width="5" style="16" customWidth="1"/>
    <col min="3834" max="3834" width="34.85546875" style="16" customWidth="1"/>
    <col min="3835" max="3835" width="15.42578125" style="16" customWidth="1"/>
    <col min="3836" max="3836" width="15.28515625" style="16" customWidth="1"/>
    <col min="3837" max="3837" width="12.28515625" style="16" customWidth="1"/>
    <col min="3838" max="3839" width="11.7109375" style="16" customWidth="1"/>
    <col min="3840" max="3840" width="13.140625" style="16" customWidth="1"/>
    <col min="3841" max="4088" width="9.140625" style="16"/>
    <col min="4089" max="4089" width="5" style="16" customWidth="1"/>
    <col min="4090" max="4090" width="34.85546875" style="16" customWidth="1"/>
    <col min="4091" max="4091" width="15.42578125" style="16" customWidth="1"/>
    <col min="4092" max="4092" width="15.28515625" style="16" customWidth="1"/>
    <col min="4093" max="4093" width="12.28515625" style="16" customWidth="1"/>
    <col min="4094" max="4095" width="11.7109375" style="16" customWidth="1"/>
    <col min="4096" max="4096" width="13.140625" style="16" customWidth="1"/>
    <col min="4097" max="4344" width="9.140625" style="16"/>
    <col min="4345" max="4345" width="5" style="16" customWidth="1"/>
    <col min="4346" max="4346" width="34.85546875" style="16" customWidth="1"/>
    <col min="4347" max="4347" width="15.42578125" style="16" customWidth="1"/>
    <col min="4348" max="4348" width="15.28515625" style="16" customWidth="1"/>
    <col min="4349" max="4349" width="12.28515625" style="16" customWidth="1"/>
    <col min="4350" max="4351" width="11.7109375" style="16" customWidth="1"/>
    <col min="4352" max="4352" width="13.140625" style="16" customWidth="1"/>
    <col min="4353" max="4600" width="9.140625" style="16"/>
    <col min="4601" max="4601" width="5" style="16" customWidth="1"/>
    <col min="4602" max="4602" width="34.85546875" style="16" customWidth="1"/>
    <col min="4603" max="4603" width="15.42578125" style="16" customWidth="1"/>
    <col min="4604" max="4604" width="15.28515625" style="16" customWidth="1"/>
    <col min="4605" max="4605" width="12.28515625" style="16" customWidth="1"/>
    <col min="4606" max="4607" width="11.7109375" style="16" customWidth="1"/>
    <col min="4608" max="4608" width="13.140625" style="16" customWidth="1"/>
    <col min="4609" max="4856" width="9.140625" style="16"/>
    <col min="4857" max="4857" width="5" style="16" customWidth="1"/>
    <col min="4858" max="4858" width="34.85546875" style="16" customWidth="1"/>
    <col min="4859" max="4859" width="15.42578125" style="16" customWidth="1"/>
    <col min="4860" max="4860" width="15.28515625" style="16" customWidth="1"/>
    <col min="4861" max="4861" width="12.28515625" style="16" customWidth="1"/>
    <col min="4862" max="4863" width="11.7109375" style="16" customWidth="1"/>
    <col min="4864" max="4864" width="13.140625" style="16" customWidth="1"/>
    <col min="4865" max="5112" width="9.140625" style="16"/>
    <col min="5113" max="5113" width="5" style="16" customWidth="1"/>
    <col min="5114" max="5114" width="34.85546875" style="16" customWidth="1"/>
    <col min="5115" max="5115" width="15.42578125" style="16" customWidth="1"/>
    <col min="5116" max="5116" width="15.28515625" style="16" customWidth="1"/>
    <col min="5117" max="5117" width="12.28515625" style="16" customWidth="1"/>
    <col min="5118" max="5119" width="11.7109375" style="16" customWidth="1"/>
    <col min="5120" max="5120" width="13.140625" style="16" customWidth="1"/>
    <col min="5121" max="5368" width="9.140625" style="16"/>
    <col min="5369" max="5369" width="5" style="16" customWidth="1"/>
    <col min="5370" max="5370" width="34.85546875" style="16" customWidth="1"/>
    <col min="5371" max="5371" width="15.42578125" style="16" customWidth="1"/>
    <col min="5372" max="5372" width="15.28515625" style="16" customWidth="1"/>
    <col min="5373" max="5373" width="12.28515625" style="16" customWidth="1"/>
    <col min="5374" max="5375" width="11.7109375" style="16" customWidth="1"/>
    <col min="5376" max="5376" width="13.140625" style="16" customWidth="1"/>
    <col min="5377" max="5624" width="9.140625" style="16"/>
    <col min="5625" max="5625" width="5" style="16" customWidth="1"/>
    <col min="5626" max="5626" width="34.85546875" style="16" customWidth="1"/>
    <col min="5627" max="5627" width="15.42578125" style="16" customWidth="1"/>
    <col min="5628" max="5628" width="15.28515625" style="16" customWidth="1"/>
    <col min="5629" max="5629" width="12.28515625" style="16" customWidth="1"/>
    <col min="5630" max="5631" width="11.7109375" style="16" customWidth="1"/>
    <col min="5632" max="5632" width="13.140625" style="16" customWidth="1"/>
    <col min="5633" max="5880" width="9.140625" style="16"/>
    <col min="5881" max="5881" width="5" style="16" customWidth="1"/>
    <col min="5882" max="5882" width="34.85546875" style="16" customWidth="1"/>
    <col min="5883" max="5883" width="15.42578125" style="16" customWidth="1"/>
    <col min="5884" max="5884" width="15.28515625" style="16" customWidth="1"/>
    <col min="5885" max="5885" width="12.28515625" style="16" customWidth="1"/>
    <col min="5886" max="5887" width="11.7109375" style="16" customWidth="1"/>
    <col min="5888" max="5888" width="13.140625" style="16" customWidth="1"/>
    <col min="5889" max="6136" width="9.140625" style="16"/>
    <col min="6137" max="6137" width="5" style="16" customWidth="1"/>
    <col min="6138" max="6138" width="34.85546875" style="16" customWidth="1"/>
    <col min="6139" max="6139" width="15.42578125" style="16" customWidth="1"/>
    <col min="6140" max="6140" width="15.28515625" style="16" customWidth="1"/>
    <col min="6141" max="6141" width="12.28515625" style="16" customWidth="1"/>
    <col min="6142" max="6143" width="11.7109375" style="16" customWidth="1"/>
    <col min="6144" max="6144" width="13.140625" style="16" customWidth="1"/>
    <col min="6145" max="6392" width="9.140625" style="16"/>
    <col min="6393" max="6393" width="5" style="16" customWidth="1"/>
    <col min="6394" max="6394" width="34.85546875" style="16" customWidth="1"/>
    <col min="6395" max="6395" width="15.42578125" style="16" customWidth="1"/>
    <col min="6396" max="6396" width="15.28515625" style="16" customWidth="1"/>
    <col min="6397" max="6397" width="12.28515625" style="16" customWidth="1"/>
    <col min="6398" max="6399" width="11.7109375" style="16" customWidth="1"/>
    <col min="6400" max="6400" width="13.140625" style="16" customWidth="1"/>
    <col min="6401" max="6648" width="9.140625" style="16"/>
    <col min="6649" max="6649" width="5" style="16" customWidth="1"/>
    <col min="6650" max="6650" width="34.85546875" style="16" customWidth="1"/>
    <col min="6651" max="6651" width="15.42578125" style="16" customWidth="1"/>
    <col min="6652" max="6652" width="15.28515625" style="16" customWidth="1"/>
    <col min="6653" max="6653" width="12.28515625" style="16" customWidth="1"/>
    <col min="6654" max="6655" width="11.7109375" style="16" customWidth="1"/>
    <col min="6656" max="6656" width="13.140625" style="16" customWidth="1"/>
    <col min="6657" max="6904" width="9.140625" style="16"/>
    <col min="6905" max="6905" width="5" style="16" customWidth="1"/>
    <col min="6906" max="6906" width="34.85546875" style="16" customWidth="1"/>
    <col min="6907" max="6907" width="15.42578125" style="16" customWidth="1"/>
    <col min="6908" max="6908" width="15.28515625" style="16" customWidth="1"/>
    <col min="6909" max="6909" width="12.28515625" style="16" customWidth="1"/>
    <col min="6910" max="6911" width="11.7109375" style="16" customWidth="1"/>
    <col min="6912" max="6912" width="13.140625" style="16" customWidth="1"/>
    <col min="6913" max="7160" width="9.140625" style="16"/>
    <col min="7161" max="7161" width="5" style="16" customWidth="1"/>
    <col min="7162" max="7162" width="34.85546875" style="16" customWidth="1"/>
    <col min="7163" max="7163" width="15.42578125" style="16" customWidth="1"/>
    <col min="7164" max="7164" width="15.28515625" style="16" customWidth="1"/>
    <col min="7165" max="7165" width="12.28515625" style="16" customWidth="1"/>
    <col min="7166" max="7167" width="11.7109375" style="16" customWidth="1"/>
    <col min="7168" max="7168" width="13.140625" style="16" customWidth="1"/>
    <col min="7169" max="7416" width="9.140625" style="16"/>
    <col min="7417" max="7417" width="5" style="16" customWidth="1"/>
    <col min="7418" max="7418" width="34.85546875" style="16" customWidth="1"/>
    <col min="7419" max="7419" width="15.42578125" style="16" customWidth="1"/>
    <col min="7420" max="7420" width="15.28515625" style="16" customWidth="1"/>
    <col min="7421" max="7421" width="12.28515625" style="16" customWidth="1"/>
    <col min="7422" max="7423" width="11.7109375" style="16" customWidth="1"/>
    <col min="7424" max="7424" width="13.140625" style="16" customWidth="1"/>
    <col min="7425" max="7672" width="9.140625" style="16"/>
    <col min="7673" max="7673" width="5" style="16" customWidth="1"/>
    <col min="7674" max="7674" width="34.85546875" style="16" customWidth="1"/>
    <col min="7675" max="7675" width="15.42578125" style="16" customWidth="1"/>
    <col min="7676" max="7676" width="15.28515625" style="16" customWidth="1"/>
    <col min="7677" max="7677" width="12.28515625" style="16" customWidth="1"/>
    <col min="7678" max="7679" width="11.7109375" style="16" customWidth="1"/>
    <col min="7680" max="7680" width="13.140625" style="16" customWidth="1"/>
    <col min="7681" max="7928" width="9.140625" style="16"/>
    <col min="7929" max="7929" width="5" style="16" customWidth="1"/>
    <col min="7930" max="7930" width="34.85546875" style="16" customWidth="1"/>
    <col min="7931" max="7931" width="15.42578125" style="16" customWidth="1"/>
    <col min="7932" max="7932" width="15.28515625" style="16" customWidth="1"/>
    <col min="7933" max="7933" width="12.28515625" style="16" customWidth="1"/>
    <col min="7934" max="7935" width="11.7109375" style="16" customWidth="1"/>
    <col min="7936" max="7936" width="13.140625" style="16" customWidth="1"/>
    <col min="7937" max="8184" width="9.140625" style="16"/>
    <col min="8185" max="8185" width="5" style="16" customWidth="1"/>
    <col min="8186" max="8186" width="34.85546875" style="16" customWidth="1"/>
    <col min="8187" max="8187" width="15.42578125" style="16" customWidth="1"/>
    <col min="8188" max="8188" width="15.28515625" style="16" customWidth="1"/>
    <col min="8189" max="8189" width="12.28515625" style="16" customWidth="1"/>
    <col min="8190" max="8191" width="11.7109375" style="16" customWidth="1"/>
    <col min="8192" max="8192" width="13.140625" style="16" customWidth="1"/>
    <col min="8193" max="8440" width="9.140625" style="16"/>
    <col min="8441" max="8441" width="5" style="16" customWidth="1"/>
    <col min="8442" max="8442" width="34.85546875" style="16" customWidth="1"/>
    <col min="8443" max="8443" width="15.42578125" style="16" customWidth="1"/>
    <col min="8444" max="8444" width="15.28515625" style="16" customWidth="1"/>
    <col min="8445" max="8445" width="12.28515625" style="16" customWidth="1"/>
    <col min="8446" max="8447" width="11.7109375" style="16" customWidth="1"/>
    <col min="8448" max="8448" width="13.140625" style="16" customWidth="1"/>
    <col min="8449" max="8696" width="9.140625" style="16"/>
    <col min="8697" max="8697" width="5" style="16" customWidth="1"/>
    <col min="8698" max="8698" width="34.85546875" style="16" customWidth="1"/>
    <col min="8699" max="8699" width="15.42578125" style="16" customWidth="1"/>
    <col min="8700" max="8700" width="15.28515625" style="16" customWidth="1"/>
    <col min="8701" max="8701" width="12.28515625" style="16" customWidth="1"/>
    <col min="8702" max="8703" width="11.7109375" style="16" customWidth="1"/>
    <col min="8704" max="8704" width="13.140625" style="16" customWidth="1"/>
    <col min="8705" max="8952" width="9.140625" style="16"/>
    <col min="8953" max="8953" width="5" style="16" customWidth="1"/>
    <col min="8954" max="8954" width="34.85546875" style="16" customWidth="1"/>
    <col min="8955" max="8955" width="15.42578125" style="16" customWidth="1"/>
    <col min="8956" max="8956" width="15.28515625" style="16" customWidth="1"/>
    <col min="8957" max="8957" width="12.28515625" style="16" customWidth="1"/>
    <col min="8958" max="8959" width="11.7109375" style="16" customWidth="1"/>
    <col min="8960" max="8960" width="13.140625" style="16" customWidth="1"/>
    <col min="8961" max="9208" width="9.140625" style="16"/>
    <col min="9209" max="9209" width="5" style="16" customWidth="1"/>
    <col min="9210" max="9210" width="34.85546875" style="16" customWidth="1"/>
    <col min="9211" max="9211" width="15.42578125" style="16" customWidth="1"/>
    <col min="9212" max="9212" width="15.28515625" style="16" customWidth="1"/>
    <col min="9213" max="9213" width="12.28515625" style="16" customWidth="1"/>
    <col min="9214" max="9215" width="11.7109375" style="16" customWidth="1"/>
    <col min="9216" max="9216" width="13.140625" style="16" customWidth="1"/>
    <col min="9217" max="9464" width="9.140625" style="16"/>
    <col min="9465" max="9465" width="5" style="16" customWidth="1"/>
    <col min="9466" max="9466" width="34.85546875" style="16" customWidth="1"/>
    <col min="9467" max="9467" width="15.42578125" style="16" customWidth="1"/>
    <col min="9468" max="9468" width="15.28515625" style="16" customWidth="1"/>
    <col min="9469" max="9469" width="12.28515625" style="16" customWidth="1"/>
    <col min="9470" max="9471" width="11.7109375" style="16" customWidth="1"/>
    <col min="9472" max="9472" width="13.140625" style="16" customWidth="1"/>
    <col min="9473" max="9720" width="9.140625" style="16"/>
    <col min="9721" max="9721" width="5" style="16" customWidth="1"/>
    <col min="9722" max="9722" width="34.85546875" style="16" customWidth="1"/>
    <col min="9723" max="9723" width="15.42578125" style="16" customWidth="1"/>
    <col min="9724" max="9724" width="15.28515625" style="16" customWidth="1"/>
    <col min="9725" max="9725" width="12.28515625" style="16" customWidth="1"/>
    <col min="9726" max="9727" width="11.7109375" style="16" customWidth="1"/>
    <col min="9728" max="9728" width="13.140625" style="16" customWidth="1"/>
    <col min="9729" max="9976" width="9.140625" style="16"/>
    <col min="9977" max="9977" width="5" style="16" customWidth="1"/>
    <col min="9978" max="9978" width="34.85546875" style="16" customWidth="1"/>
    <col min="9979" max="9979" width="15.42578125" style="16" customWidth="1"/>
    <col min="9980" max="9980" width="15.28515625" style="16" customWidth="1"/>
    <col min="9981" max="9981" width="12.28515625" style="16" customWidth="1"/>
    <col min="9982" max="9983" width="11.7109375" style="16" customWidth="1"/>
    <col min="9984" max="9984" width="13.140625" style="16" customWidth="1"/>
    <col min="9985" max="10232" width="9.140625" style="16"/>
    <col min="10233" max="10233" width="5" style="16" customWidth="1"/>
    <col min="10234" max="10234" width="34.85546875" style="16" customWidth="1"/>
    <col min="10235" max="10235" width="15.42578125" style="16" customWidth="1"/>
    <col min="10236" max="10236" width="15.28515625" style="16" customWidth="1"/>
    <col min="10237" max="10237" width="12.28515625" style="16" customWidth="1"/>
    <col min="10238" max="10239" width="11.7109375" style="16" customWidth="1"/>
    <col min="10240" max="10240" width="13.140625" style="16" customWidth="1"/>
    <col min="10241" max="10488" width="9.140625" style="16"/>
    <col min="10489" max="10489" width="5" style="16" customWidth="1"/>
    <col min="10490" max="10490" width="34.85546875" style="16" customWidth="1"/>
    <col min="10491" max="10491" width="15.42578125" style="16" customWidth="1"/>
    <col min="10492" max="10492" width="15.28515625" style="16" customWidth="1"/>
    <col min="10493" max="10493" width="12.28515625" style="16" customWidth="1"/>
    <col min="10494" max="10495" width="11.7109375" style="16" customWidth="1"/>
    <col min="10496" max="10496" width="13.140625" style="16" customWidth="1"/>
    <col min="10497" max="10744" width="9.140625" style="16"/>
    <col min="10745" max="10745" width="5" style="16" customWidth="1"/>
    <col min="10746" max="10746" width="34.85546875" style="16" customWidth="1"/>
    <col min="10747" max="10747" width="15.42578125" style="16" customWidth="1"/>
    <col min="10748" max="10748" width="15.28515625" style="16" customWidth="1"/>
    <col min="10749" max="10749" width="12.28515625" style="16" customWidth="1"/>
    <col min="10750" max="10751" width="11.7109375" style="16" customWidth="1"/>
    <col min="10752" max="10752" width="13.140625" style="16" customWidth="1"/>
    <col min="10753" max="11000" width="9.140625" style="16"/>
    <col min="11001" max="11001" width="5" style="16" customWidth="1"/>
    <col min="11002" max="11002" width="34.85546875" style="16" customWidth="1"/>
    <col min="11003" max="11003" width="15.42578125" style="16" customWidth="1"/>
    <col min="11004" max="11004" width="15.28515625" style="16" customWidth="1"/>
    <col min="11005" max="11005" width="12.28515625" style="16" customWidth="1"/>
    <col min="11006" max="11007" width="11.7109375" style="16" customWidth="1"/>
    <col min="11008" max="11008" width="13.140625" style="16" customWidth="1"/>
    <col min="11009" max="11256" width="9.140625" style="16"/>
    <col min="11257" max="11257" width="5" style="16" customWidth="1"/>
    <col min="11258" max="11258" width="34.85546875" style="16" customWidth="1"/>
    <col min="11259" max="11259" width="15.42578125" style="16" customWidth="1"/>
    <col min="11260" max="11260" width="15.28515625" style="16" customWidth="1"/>
    <col min="11261" max="11261" width="12.28515625" style="16" customWidth="1"/>
    <col min="11262" max="11263" width="11.7109375" style="16" customWidth="1"/>
    <col min="11264" max="11264" width="13.140625" style="16" customWidth="1"/>
    <col min="11265" max="11512" width="9.140625" style="16"/>
    <col min="11513" max="11513" width="5" style="16" customWidth="1"/>
    <col min="11514" max="11514" width="34.85546875" style="16" customWidth="1"/>
    <col min="11515" max="11515" width="15.42578125" style="16" customWidth="1"/>
    <col min="11516" max="11516" width="15.28515625" style="16" customWidth="1"/>
    <col min="11517" max="11517" width="12.28515625" style="16" customWidth="1"/>
    <col min="11518" max="11519" width="11.7109375" style="16" customWidth="1"/>
    <col min="11520" max="11520" width="13.140625" style="16" customWidth="1"/>
    <col min="11521" max="11768" width="9.140625" style="16"/>
    <col min="11769" max="11769" width="5" style="16" customWidth="1"/>
    <col min="11770" max="11770" width="34.85546875" style="16" customWidth="1"/>
    <col min="11771" max="11771" width="15.42578125" style="16" customWidth="1"/>
    <col min="11772" max="11772" width="15.28515625" style="16" customWidth="1"/>
    <col min="11773" max="11773" width="12.28515625" style="16" customWidth="1"/>
    <col min="11774" max="11775" width="11.7109375" style="16" customWidth="1"/>
    <col min="11776" max="11776" width="13.140625" style="16" customWidth="1"/>
    <col min="11777" max="12024" width="9.140625" style="16"/>
    <col min="12025" max="12025" width="5" style="16" customWidth="1"/>
    <col min="12026" max="12026" width="34.85546875" style="16" customWidth="1"/>
    <col min="12027" max="12027" width="15.42578125" style="16" customWidth="1"/>
    <col min="12028" max="12028" width="15.28515625" style="16" customWidth="1"/>
    <col min="12029" max="12029" width="12.28515625" style="16" customWidth="1"/>
    <col min="12030" max="12031" width="11.7109375" style="16" customWidth="1"/>
    <col min="12032" max="12032" width="13.140625" style="16" customWidth="1"/>
    <col min="12033" max="12280" width="9.140625" style="16"/>
    <col min="12281" max="12281" width="5" style="16" customWidth="1"/>
    <col min="12282" max="12282" width="34.85546875" style="16" customWidth="1"/>
    <col min="12283" max="12283" width="15.42578125" style="16" customWidth="1"/>
    <col min="12284" max="12284" width="15.28515625" style="16" customWidth="1"/>
    <col min="12285" max="12285" width="12.28515625" style="16" customWidth="1"/>
    <col min="12286" max="12287" width="11.7109375" style="16" customWidth="1"/>
    <col min="12288" max="12288" width="13.140625" style="16" customWidth="1"/>
    <col min="12289" max="12536" width="9.140625" style="16"/>
    <col min="12537" max="12537" width="5" style="16" customWidth="1"/>
    <col min="12538" max="12538" width="34.85546875" style="16" customWidth="1"/>
    <col min="12539" max="12539" width="15.42578125" style="16" customWidth="1"/>
    <col min="12540" max="12540" width="15.28515625" style="16" customWidth="1"/>
    <col min="12541" max="12541" width="12.28515625" style="16" customWidth="1"/>
    <col min="12542" max="12543" width="11.7109375" style="16" customWidth="1"/>
    <col min="12544" max="12544" width="13.140625" style="16" customWidth="1"/>
    <col min="12545" max="12792" width="9.140625" style="16"/>
    <col min="12793" max="12793" width="5" style="16" customWidth="1"/>
    <col min="12794" max="12794" width="34.85546875" style="16" customWidth="1"/>
    <col min="12795" max="12795" width="15.42578125" style="16" customWidth="1"/>
    <col min="12796" max="12796" width="15.28515625" style="16" customWidth="1"/>
    <col min="12797" max="12797" width="12.28515625" style="16" customWidth="1"/>
    <col min="12798" max="12799" width="11.7109375" style="16" customWidth="1"/>
    <col min="12800" max="12800" width="13.140625" style="16" customWidth="1"/>
    <col min="12801" max="13048" width="9.140625" style="16"/>
    <col min="13049" max="13049" width="5" style="16" customWidth="1"/>
    <col min="13050" max="13050" width="34.85546875" style="16" customWidth="1"/>
    <col min="13051" max="13051" width="15.42578125" style="16" customWidth="1"/>
    <col min="13052" max="13052" width="15.28515625" style="16" customWidth="1"/>
    <col min="13053" max="13053" width="12.28515625" style="16" customWidth="1"/>
    <col min="13054" max="13055" width="11.7109375" style="16" customWidth="1"/>
    <col min="13056" max="13056" width="13.140625" style="16" customWidth="1"/>
    <col min="13057" max="13304" width="9.140625" style="16"/>
    <col min="13305" max="13305" width="5" style="16" customWidth="1"/>
    <col min="13306" max="13306" width="34.85546875" style="16" customWidth="1"/>
    <col min="13307" max="13307" width="15.42578125" style="16" customWidth="1"/>
    <col min="13308" max="13308" width="15.28515625" style="16" customWidth="1"/>
    <col min="13309" max="13309" width="12.28515625" style="16" customWidth="1"/>
    <col min="13310" max="13311" width="11.7109375" style="16" customWidth="1"/>
    <col min="13312" max="13312" width="13.140625" style="16" customWidth="1"/>
    <col min="13313" max="13560" width="9.140625" style="16"/>
    <col min="13561" max="13561" width="5" style="16" customWidth="1"/>
    <col min="13562" max="13562" width="34.85546875" style="16" customWidth="1"/>
    <col min="13563" max="13563" width="15.42578125" style="16" customWidth="1"/>
    <col min="13564" max="13564" width="15.28515625" style="16" customWidth="1"/>
    <col min="13565" max="13565" width="12.28515625" style="16" customWidth="1"/>
    <col min="13566" max="13567" width="11.7109375" style="16" customWidth="1"/>
    <col min="13568" max="13568" width="13.140625" style="16" customWidth="1"/>
    <col min="13569" max="13816" width="9.140625" style="16"/>
    <col min="13817" max="13817" width="5" style="16" customWidth="1"/>
    <col min="13818" max="13818" width="34.85546875" style="16" customWidth="1"/>
    <col min="13819" max="13819" width="15.42578125" style="16" customWidth="1"/>
    <col min="13820" max="13820" width="15.28515625" style="16" customWidth="1"/>
    <col min="13821" max="13821" width="12.28515625" style="16" customWidth="1"/>
    <col min="13822" max="13823" width="11.7109375" style="16" customWidth="1"/>
    <col min="13824" max="13824" width="13.140625" style="16" customWidth="1"/>
    <col min="13825" max="14072" width="9.140625" style="16"/>
    <col min="14073" max="14073" width="5" style="16" customWidth="1"/>
    <col min="14074" max="14074" width="34.85546875" style="16" customWidth="1"/>
    <col min="14075" max="14075" width="15.42578125" style="16" customWidth="1"/>
    <col min="14076" max="14076" width="15.28515625" style="16" customWidth="1"/>
    <col min="14077" max="14077" width="12.28515625" style="16" customWidth="1"/>
    <col min="14078" max="14079" width="11.7109375" style="16" customWidth="1"/>
    <col min="14080" max="14080" width="13.140625" style="16" customWidth="1"/>
    <col min="14081" max="14328" width="9.140625" style="16"/>
    <col min="14329" max="14329" width="5" style="16" customWidth="1"/>
    <col min="14330" max="14330" width="34.85546875" style="16" customWidth="1"/>
    <col min="14331" max="14331" width="15.42578125" style="16" customWidth="1"/>
    <col min="14332" max="14332" width="15.28515625" style="16" customWidth="1"/>
    <col min="14333" max="14333" width="12.28515625" style="16" customWidth="1"/>
    <col min="14334" max="14335" width="11.7109375" style="16" customWidth="1"/>
    <col min="14336" max="14336" width="13.140625" style="16" customWidth="1"/>
    <col min="14337" max="14584" width="9.140625" style="16"/>
    <col min="14585" max="14585" width="5" style="16" customWidth="1"/>
    <col min="14586" max="14586" width="34.85546875" style="16" customWidth="1"/>
    <col min="14587" max="14587" width="15.42578125" style="16" customWidth="1"/>
    <col min="14588" max="14588" width="15.28515625" style="16" customWidth="1"/>
    <col min="14589" max="14589" width="12.28515625" style="16" customWidth="1"/>
    <col min="14590" max="14591" width="11.7109375" style="16" customWidth="1"/>
    <col min="14592" max="14592" width="13.140625" style="16" customWidth="1"/>
    <col min="14593" max="14840" width="9.140625" style="16"/>
    <col min="14841" max="14841" width="5" style="16" customWidth="1"/>
    <col min="14842" max="14842" width="34.85546875" style="16" customWidth="1"/>
    <col min="14843" max="14843" width="15.42578125" style="16" customWidth="1"/>
    <col min="14844" max="14844" width="15.28515625" style="16" customWidth="1"/>
    <col min="14845" max="14845" width="12.28515625" style="16" customWidth="1"/>
    <col min="14846" max="14847" width="11.7109375" style="16" customWidth="1"/>
    <col min="14848" max="14848" width="13.140625" style="16" customWidth="1"/>
    <col min="14849" max="15096" width="9.140625" style="16"/>
    <col min="15097" max="15097" width="5" style="16" customWidth="1"/>
    <col min="15098" max="15098" width="34.85546875" style="16" customWidth="1"/>
    <col min="15099" max="15099" width="15.42578125" style="16" customWidth="1"/>
    <col min="15100" max="15100" width="15.28515625" style="16" customWidth="1"/>
    <col min="15101" max="15101" width="12.28515625" style="16" customWidth="1"/>
    <col min="15102" max="15103" width="11.7109375" style="16" customWidth="1"/>
    <col min="15104" max="15104" width="13.140625" style="16" customWidth="1"/>
    <col min="15105" max="15352" width="9.140625" style="16"/>
    <col min="15353" max="15353" width="5" style="16" customWidth="1"/>
    <col min="15354" max="15354" width="34.85546875" style="16" customWidth="1"/>
    <col min="15355" max="15355" width="15.42578125" style="16" customWidth="1"/>
    <col min="15356" max="15356" width="15.28515625" style="16" customWidth="1"/>
    <col min="15357" max="15357" width="12.28515625" style="16" customWidth="1"/>
    <col min="15358" max="15359" width="11.7109375" style="16" customWidth="1"/>
    <col min="15360" max="15360" width="13.140625" style="16" customWidth="1"/>
    <col min="15361" max="15608" width="9.140625" style="16"/>
    <col min="15609" max="15609" width="5" style="16" customWidth="1"/>
    <col min="15610" max="15610" width="34.85546875" style="16" customWidth="1"/>
    <col min="15611" max="15611" width="15.42578125" style="16" customWidth="1"/>
    <col min="15612" max="15612" width="15.28515625" style="16" customWidth="1"/>
    <col min="15613" max="15613" width="12.28515625" style="16" customWidth="1"/>
    <col min="15614" max="15615" width="11.7109375" style="16" customWidth="1"/>
    <col min="15616" max="15616" width="13.140625" style="16" customWidth="1"/>
    <col min="15617" max="15864" width="9.140625" style="16"/>
    <col min="15865" max="15865" width="5" style="16" customWidth="1"/>
    <col min="15866" max="15866" width="34.85546875" style="16" customWidth="1"/>
    <col min="15867" max="15867" width="15.42578125" style="16" customWidth="1"/>
    <col min="15868" max="15868" width="15.28515625" style="16" customWidth="1"/>
    <col min="15869" max="15869" width="12.28515625" style="16" customWidth="1"/>
    <col min="15870" max="15871" width="11.7109375" style="16" customWidth="1"/>
    <col min="15872" max="15872" width="13.140625" style="16" customWidth="1"/>
    <col min="15873" max="16120" width="9.140625" style="16"/>
    <col min="16121" max="16121" width="5" style="16" customWidth="1"/>
    <col min="16122" max="16122" width="34.85546875" style="16" customWidth="1"/>
    <col min="16123" max="16123" width="15.42578125" style="16" customWidth="1"/>
    <col min="16124" max="16124" width="15.28515625" style="16" customWidth="1"/>
    <col min="16125" max="16125" width="12.28515625" style="16" customWidth="1"/>
    <col min="16126" max="16127" width="11.7109375" style="16" customWidth="1"/>
    <col min="16128" max="16128" width="13.140625" style="16" customWidth="1"/>
    <col min="16129" max="16384" width="9.140625" style="16"/>
  </cols>
  <sheetData>
    <row r="1" spans="1:56" ht="14.25" customHeight="1">
      <c r="A1" s="91" t="s">
        <v>48</v>
      </c>
      <c r="B1" s="91"/>
      <c r="C1" s="91"/>
      <c r="D1" s="91"/>
      <c r="E1" s="91"/>
    </row>
    <row r="2" spans="1:56" s="2" customFormat="1" ht="16.5" customHeight="1">
      <c r="A2" s="92" t="s">
        <v>52</v>
      </c>
      <c r="B2" s="93"/>
      <c r="C2" s="93"/>
      <c r="D2" s="93"/>
      <c r="E2" s="9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s="5" customFormat="1" ht="18" customHeight="1">
      <c r="A3" s="95" t="s">
        <v>86</v>
      </c>
      <c r="B3" s="95"/>
      <c r="C3" s="95"/>
      <c r="D3" s="95"/>
      <c r="E3" s="95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s="46" customFormat="1" ht="18">
      <c r="A4" s="94" t="s">
        <v>101</v>
      </c>
      <c r="B4" s="94"/>
      <c r="C4" s="94"/>
      <c r="D4" s="94"/>
      <c r="E4" s="94"/>
      <c r="F4" s="45"/>
    </row>
    <row r="5" spans="1:56" s="2" customFormat="1">
      <c r="D5" s="78"/>
      <c r="E5" s="77" t="s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2" customFormat="1" ht="45">
      <c r="A6" s="9" t="s">
        <v>1</v>
      </c>
      <c r="B6" s="9" t="s">
        <v>2</v>
      </c>
      <c r="C6" s="44" t="s">
        <v>3</v>
      </c>
      <c r="D6" s="44" t="s">
        <v>42</v>
      </c>
      <c r="E6" s="44" t="s">
        <v>4</v>
      </c>
      <c r="F6" s="1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>
      <c r="A7" s="12" t="s">
        <v>5</v>
      </c>
      <c r="B7" s="13" t="s">
        <v>49</v>
      </c>
      <c r="C7" s="14">
        <f>+C8+C11+C13+C14+C17+C19</f>
        <v>46683</v>
      </c>
      <c r="D7" s="14">
        <f>+D8+D11+D13+D14+D17+D19+D20</f>
        <v>45665.49</v>
      </c>
      <c r="E7" s="14">
        <f>D7-C7</f>
        <v>-1017.510000000002</v>
      </c>
      <c r="F7" s="15"/>
    </row>
    <row r="8" spans="1:56">
      <c r="A8" s="17">
        <v>1</v>
      </c>
      <c r="B8" s="18" t="s">
        <v>77</v>
      </c>
      <c r="C8" s="19">
        <v>38799.5</v>
      </c>
      <c r="D8" s="19">
        <f>10645.1+13869+14285.4</f>
        <v>38799.5</v>
      </c>
      <c r="E8" s="20">
        <f>D8-C8</f>
        <v>0</v>
      </c>
      <c r="F8" s="15"/>
    </row>
    <row r="9" spans="1:56">
      <c r="A9" s="17">
        <v>1.1000000000000001</v>
      </c>
      <c r="B9" s="25" t="s">
        <v>89</v>
      </c>
      <c r="C9" s="19">
        <v>12966.2</v>
      </c>
      <c r="D9" s="19">
        <v>12966.2</v>
      </c>
      <c r="E9" s="20">
        <f t="shared" ref="E9:E12" si="0">D9-C9</f>
        <v>0</v>
      </c>
      <c r="F9" s="15"/>
    </row>
    <row r="10" spans="1:56" ht="12.75" customHeight="1">
      <c r="A10" s="17">
        <v>1.2</v>
      </c>
      <c r="B10" s="25" t="s">
        <v>83</v>
      </c>
      <c r="C10" s="19">
        <v>0</v>
      </c>
      <c r="D10" s="19">
        <v>0</v>
      </c>
      <c r="E10" s="20">
        <f t="shared" si="0"/>
        <v>0</v>
      </c>
      <c r="F10" s="15"/>
    </row>
    <row r="11" spans="1:56">
      <c r="A11" s="17">
        <v>2</v>
      </c>
      <c r="B11" s="18" t="s">
        <v>6</v>
      </c>
      <c r="C11" s="19">
        <v>326.2</v>
      </c>
      <c r="D11" s="19">
        <f>264.6+202.5</f>
        <v>467.1</v>
      </c>
      <c r="E11" s="20">
        <f t="shared" si="0"/>
        <v>140.90000000000003</v>
      </c>
      <c r="F11" s="15"/>
    </row>
    <row r="12" spans="1:56" hidden="1">
      <c r="A12" s="17">
        <v>3</v>
      </c>
      <c r="B12" s="21" t="s">
        <v>7</v>
      </c>
      <c r="C12" s="19"/>
      <c r="D12" s="19"/>
      <c r="E12" s="20">
        <f t="shared" si="0"/>
        <v>0</v>
      </c>
      <c r="F12" s="15"/>
    </row>
    <row r="13" spans="1:56">
      <c r="A13" s="17">
        <v>3</v>
      </c>
      <c r="B13" s="18" t="s">
        <v>8</v>
      </c>
      <c r="C13" s="19">
        <v>7543.8</v>
      </c>
      <c r="D13" s="19">
        <f>2110.8+2103.9+2046.1</f>
        <v>6260.8000000000011</v>
      </c>
      <c r="E13" s="20">
        <f t="shared" ref="E13:E20" si="1">D13-C13</f>
        <v>-1282.9999999999991</v>
      </c>
      <c r="F13" s="15"/>
    </row>
    <row r="14" spans="1:56">
      <c r="A14" s="17">
        <v>4</v>
      </c>
      <c r="B14" s="21" t="s">
        <v>9</v>
      </c>
      <c r="C14" s="19">
        <v>12</v>
      </c>
      <c r="D14" s="19">
        <f>6+6</f>
        <v>12</v>
      </c>
      <c r="E14" s="20">
        <f t="shared" si="1"/>
        <v>0</v>
      </c>
      <c r="F14" s="15"/>
    </row>
    <row r="15" spans="1:56" hidden="1">
      <c r="A15" s="17">
        <v>6</v>
      </c>
      <c r="B15" s="21" t="s">
        <v>10</v>
      </c>
      <c r="C15" s="19"/>
      <c r="D15" s="19"/>
      <c r="E15" s="20">
        <f t="shared" si="1"/>
        <v>0</v>
      </c>
      <c r="F15" s="15"/>
    </row>
    <row r="16" spans="1:56" hidden="1">
      <c r="A16" s="17">
        <v>7</v>
      </c>
      <c r="B16" s="18" t="s">
        <v>11</v>
      </c>
      <c r="C16" s="19"/>
      <c r="D16" s="19"/>
      <c r="E16" s="20">
        <f t="shared" si="1"/>
        <v>0</v>
      </c>
      <c r="F16" s="15"/>
    </row>
    <row r="17" spans="1:56" ht="15" customHeight="1">
      <c r="A17" s="17">
        <v>5</v>
      </c>
      <c r="B17" s="21" t="s">
        <v>95</v>
      </c>
      <c r="C17" s="19">
        <v>0</v>
      </c>
      <c r="D17" s="19">
        <f>3.3+10.4</f>
        <v>13.7</v>
      </c>
      <c r="E17" s="20">
        <f t="shared" si="1"/>
        <v>13.7</v>
      </c>
      <c r="F17" s="15"/>
    </row>
    <row r="18" spans="1:56" ht="16.5" hidden="1" customHeight="1">
      <c r="A18" s="17">
        <v>9</v>
      </c>
      <c r="B18" s="21" t="s">
        <v>12</v>
      </c>
      <c r="C18" s="19"/>
      <c r="D18" s="19"/>
      <c r="E18" s="20">
        <f t="shared" si="1"/>
        <v>0</v>
      </c>
      <c r="F18" s="15"/>
    </row>
    <row r="19" spans="1:56">
      <c r="A19" s="17">
        <v>6</v>
      </c>
      <c r="B19" s="18" t="s">
        <v>13</v>
      </c>
      <c r="C19" s="19">
        <v>1.5</v>
      </c>
      <c r="D19" s="19">
        <f>0.3+0.1+0.09+0.3</f>
        <v>0.79</v>
      </c>
      <c r="E19" s="20">
        <f>D19-C19</f>
        <v>-0.71</v>
      </c>
      <c r="F19" s="15"/>
    </row>
    <row r="20" spans="1:56" ht="19.5" customHeight="1">
      <c r="A20" s="17">
        <v>7</v>
      </c>
      <c r="B20" s="21" t="s">
        <v>14</v>
      </c>
      <c r="C20" s="19"/>
      <c r="D20" s="19">
        <f>72+39.6</f>
        <v>111.6</v>
      </c>
      <c r="E20" s="20">
        <f t="shared" si="1"/>
        <v>111.6</v>
      </c>
      <c r="F20" s="84"/>
    </row>
    <row r="21" spans="1:56" s="5" customFormat="1">
      <c r="A21" s="12" t="s">
        <v>15</v>
      </c>
      <c r="B21" s="13" t="s">
        <v>50</v>
      </c>
      <c r="C21" s="22">
        <f>SUM(C22,C25:C30,C34:C44,C46:C55)</f>
        <v>50617.499999999993</v>
      </c>
      <c r="D21" s="22">
        <f>SUM(D22,D25:D30,D34:D44,D46:D55)</f>
        <v>47085.5</v>
      </c>
      <c r="E21" s="14">
        <f>D21-C21</f>
        <v>-3531.9999999999927</v>
      </c>
      <c r="F21" s="88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s="17">
        <v>1</v>
      </c>
      <c r="B22" s="18" t="s">
        <v>16</v>
      </c>
      <c r="C22" s="19">
        <v>39932.699999999997</v>
      </c>
      <c r="D22" s="19">
        <f>13761.5+33.2+12671.1+12947.3+13.8</f>
        <v>39426.900000000009</v>
      </c>
      <c r="E22" s="20">
        <f t="shared" ref="E22:E60" si="2">D22-C22</f>
        <v>-505.79999999998836</v>
      </c>
      <c r="F22" s="15"/>
    </row>
    <row r="23" spans="1:56" s="29" customFormat="1">
      <c r="A23" s="24">
        <v>1.1000000000000001</v>
      </c>
      <c r="B23" s="25" t="s">
        <v>71</v>
      </c>
      <c r="C23" s="19">
        <v>4812.8</v>
      </c>
      <c r="D23" s="85">
        <v>3208.5</v>
      </c>
      <c r="E23" s="26">
        <f>D23-C23</f>
        <v>-1604.3000000000002</v>
      </c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</row>
    <row r="24" spans="1:56" s="29" customFormat="1" hidden="1">
      <c r="A24" s="24">
        <v>1.2</v>
      </c>
      <c r="B24" s="25" t="s">
        <v>17</v>
      </c>
      <c r="C24" s="19"/>
      <c r="D24" s="85"/>
      <c r="E24" s="26">
        <f t="shared" si="2"/>
        <v>0</v>
      </c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</row>
    <row r="25" spans="1:56">
      <c r="A25" s="17">
        <v>2</v>
      </c>
      <c r="B25" s="18" t="s">
        <v>19</v>
      </c>
      <c r="C25" s="19">
        <v>4390</v>
      </c>
      <c r="D25" s="19">
        <f>2540+437.2</f>
        <v>2977.2</v>
      </c>
      <c r="E25" s="20">
        <f t="shared" si="2"/>
        <v>-1412.8000000000002</v>
      </c>
      <c r="F25" s="15"/>
    </row>
    <row r="26" spans="1:56">
      <c r="A26" s="17">
        <v>3</v>
      </c>
      <c r="B26" s="21" t="s">
        <v>18</v>
      </c>
      <c r="C26" s="19">
        <v>950</v>
      </c>
      <c r="D26" s="19">
        <f>438.6+265.8+52.6</f>
        <v>757.00000000000011</v>
      </c>
      <c r="E26" s="20">
        <f t="shared" si="2"/>
        <v>-192.99999999999989</v>
      </c>
      <c r="F26" s="15"/>
    </row>
    <row r="27" spans="1:56">
      <c r="A27" s="17">
        <v>4</v>
      </c>
      <c r="B27" s="18" t="s">
        <v>20</v>
      </c>
      <c r="C27" s="19">
        <v>60</v>
      </c>
      <c r="D27" s="19">
        <f>47.9-6+70.2+29.5-6</f>
        <v>135.6</v>
      </c>
      <c r="E27" s="20">
        <f t="shared" si="2"/>
        <v>75.599999999999994</v>
      </c>
      <c r="F27" s="15"/>
    </row>
    <row r="28" spans="1:56">
      <c r="A28" s="17">
        <v>5</v>
      </c>
      <c r="B28" s="21" t="s">
        <v>21</v>
      </c>
      <c r="C28" s="19">
        <v>222</v>
      </c>
      <c r="D28" s="19">
        <f>56.4+55.2+53.9</f>
        <v>165.5</v>
      </c>
      <c r="E28" s="20">
        <f t="shared" si="2"/>
        <v>-56.5</v>
      </c>
      <c r="F28" s="15"/>
    </row>
    <row r="29" spans="1:56" hidden="1">
      <c r="A29" s="17">
        <v>6</v>
      </c>
      <c r="B29" s="21" t="s">
        <v>85</v>
      </c>
      <c r="C29" s="19"/>
      <c r="D29" s="19"/>
      <c r="E29" s="20">
        <f t="shared" si="2"/>
        <v>0</v>
      </c>
      <c r="F29" s="15"/>
    </row>
    <row r="30" spans="1:56">
      <c r="A30" s="17">
        <v>6</v>
      </c>
      <c r="B30" s="18" t="s">
        <v>22</v>
      </c>
      <c r="C30" s="30">
        <f>+C31+C32</f>
        <v>91.4</v>
      </c>
      <c r="D30" s="30">
        <f>+D31+D32</f>
        <v>80.099999999999994</v>
      </c>
      <c r="E30" s="20">
        <f t="shared" si="2"/>
        <v>-11.300000000000011</v>
      </c>
      <c r="F30" s="15"/>
    </row>
    <row r="31" spans="1:56" s="29" customFormat="1">
      <c r="A31" s="24">
        <v>6.1</v>
      </c>
      <c r="B31" s="25" t="s">
        <v>23</v>
      </c>
      <c r="C31" s="19">
        <v>86.4</v>
      </c>
      <c r="D31" s="19">
        <f>4.8*2*2+28.8+28.8</f>
        <v>76.8</v>
      </c>
      <c r="E31" s="26">
        <f t="shared" si="2"/>
        <v>-9.6000000000000085</v>
      </c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</row>
    <row r="32" spans="1:56" s="29" customFormat="1">
      <c r="A32" s="24">
        <v>6.2</v>
      </c>
      <c r="B32" s="31" t="s">
        <v>24</v>
      </c>
      <c r="C32" s="19">
        <v>5</v>
      </c>
      <c r="D32" s="19">
        <f>0.8+1.3+1.2</f>
        <v>3.3</v>
      </c>
      <c r="E32" s="26">
        <f t="shared" si="2"/>
        <v>-1.7000000000000002</v>
      </c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</row>
    <row r="33" spans="1:56" s="29" customFormat="1" ht="13.5" hidden="1" customHeight="1">
      <c r="A33" s="24">
        <v>7.3</v>
      </c>
      <c r="B33" s="31" t="s">
        <v>25</v>
      </c>
      <c r="C33" s="19"/>
      <c r="D33" s="19"/>
      <c r="E33" s="26">
        <f t="shared" si="2"/>
        <v>0</v>
      </c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</row>
    <row r="34" spans="1:56">
      <c r="A34" s="17">
        <v>7</v>
      </c>
      <c r="B34" s="21" t="s">
        <v>26</v>
      </c>
      <c r="C34" s="19">
        <v>50</v>
      </c>
      <c r="D34" s="19">
        <f>15+10+5+15</f>
        <v>45</v>
      </c>
      <c r="E34" s="20">
        <f t="shared" si="2"/>
        <v>-5</v>
      </c>
      <c r="F34" s="84"/>
    </row>
    <row r="35" spans="1:56">
      <c r="A35" s="17">
        <v>8</v>
      </c>
      <c r="B35" s="18" t="s">
        <v>27</v>
      </c>
      <c r="C35" s="19">
        <v>120</v>
      </c>
      <c r="D35" s="19">
        <f>49.5+37.7+30</f>
        <v>117.2</v>
      </c>
      <c r="E35" s="20">
        <f t="shared" si="2"/>
        <v>-2.7999999999999972</v>
      </c>
      <c r="F35" s="15"/>
    </row>
    <row r="36" spans="1:56">
      <c r="A36" s="17">
        <v>9</v>
      </c>
      <c r="B36" s="18" t="s">
        <v>28</v>
      </c>
      <c r="C36" s="19">
        <v>60</v>
      </c>
      <c r="D36" s="19">
        <f>13.1+20</f>
        <v>33.1</v>
      </c>
      <c r="E36" s="20">
        <f t="shared" si="2"/>
        <v>-26.9</v>
      </c>
      <c r="F36" s="15"/>
    </row>
    <row r="37" spans="1:56">
      <c r="A37" s="17">
        <v>10</v>
      </c>
      <c r="B37" s="21" t="s">
        <v>29</v>
      </c>
      <c r="C37" s="19">
        <v>80</v>
      </c>
      <c r="D37" s="19">
        <f>2+60</f>
        <v>62</v>
      </c>
      <c r="E37" s="20">
        <f t="shared" si="2"/>
        <v>-18</v>
      </c>
      <c r="F37" s="15"/>
    </row>
    <row r="38" spans="1:56" ht="13.5" customHeight="1">
      <c r="A38" s="17">
        <v>11</v>
      </c>
      <c r="B38" s="21" t="s">
        <v>30</v>
      </c>
      <c r="C38" s="19">
        <v>2364.6999999999998</v>
      </c>
      <c r="D38" s="19">
        <f>839.2+593.2+258.7</f>
        <v>1691.1000000000001</v>
      </c>
      <c r="E38" s="20">
        <f>D38-C38</f>
        <v>-673.59999999999968</v>
      </c>
      <c r="F38" s="15"/>
    </row>
    <row r="39" spans="1:56">
      <c r="A39" s="17">
        <v>12</v>
      </c>
      <c r="B39" s="21" t="s">
        <v>43</v>
      </c>
      <c r="C39" s="74">
        <v>299.2</v>
      </c>
      <c r="D39" s="74">
        <f>102.6+81.8+43</f>
        <v>227.39999999999998</v>
      </c>
      <c r="E39" s="20">
        <f>D39-C39</f>
        <v>-71.800000000000011</v>
      </c>
      <c r="F39" s="15"/>
    </row>
    <row r="40" spans="1:56">
      <c r="A40" s="17">
        <v>13</v>
      </c>
      <c r="B40" s="21" t="s">
        <v>31</v>
      </c>
      <c r="C40" s="19">
        <v>1200</v>
      </c>
      <c r="D40" s="19">
        <f>19+999.3</f>
        <v>1018.3</v>
      </c>
      <c r="E40" s="20">
        <f t="shared" si="2"/>
        <v>-181.70000000000005</v>
      </c>
      <c r="F40" s="15"/>
    </row>
    <row r="41" spans="1:56">
      <c r="A41" s="17">
        <v>14</v>
      </c>
      <c r="B41" s="18" t="s">
        <v>32</v>
      </c>
      <c r="C41" s="19">
        <v>12</v>
      </c>
      <c r="D41" s="19">
        <f>6+6</f>
        <v>12</v>
      </c>
      <c r="E41" s="20">
        <f t="shared" si="2"/>
        <v>0</v>
      </c>
      <c r="F41" s="15"/>
    </row>
    <row r="42" spans="1:56">
      <c r="A42" s="17">
        <v>15</v>
      </c>
      <c r="B42" s="18" t="s">
        <v>33</v>
      </c>
      <c r="C42" s="19">
        <v>250</v>
      </c>
      <c r="D42" s="19">
        <f>33.4+41.2</f>
        <v>74.599999999999994</v>
      </c>
      <c r="E42" s="20">
        <f t="shared" si="2"/>
        <v>-175.4</v>
      </c>
      <c r="F42" s="15"/>
    </row>
    <row r="43" spans="1:56">
      <c r="A43" s="17">
        <v>16</v>
      </c>
      <c r="B43" s="21" t="s">
        <v>80</v>
      </c>
      <c r="C43" s="19">
        <v>45</v>
      </c>
      <c r="D43" s="19">
        <f>13+4+4</f>
        <v>21</v>
      </c>
      <c r="E43" s="20">
        <f t="shared" si="2"/>
        <v>-24</v>
      </c>
      <c r="F43" s="15"/>
    </row>
    <row r="44" spans="1:56" hidden="1">
      <c r="A44" s="17">
        <v>18</v>
      </c>
      <c r="B44" s="21" t="s">
        <v>34</v>
      </c>
      <c r="C44" s="19"/>
      <c r="D44" s="19"/>
      <c r="E44" s="20">
        <f t="shared" si="2"/>
        <v>0</v>
      </c>
      <c r="F44" s="15"/>
    </row>
    <row r="45" spans="1:56" s="29" customFormat="1" ht="13.5" hidden="1" customHeight="1">
      <c r="A45" s="24">
        <v>18.100000000000001</v>
      </c>
      <c r="B45" s="31" t="s">
        <v>35</v>
      </c>
      <c r="C45" s="19"/>
      <c r="D45" s="19"/>
      <c r="E45" s="26">
        <f t="shared" si="2"/>
        <v>0</v>
      </c>
      <c r="F45" s="27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</row>
    <row r="46" spans="1:56" s="29" customFormat="1">
      <c r="A46" s="17">
        <v>17</v>
      </c>
      <c r="B46" s="21" t="s">
        <v>81</v>
      </c>
      <c r="C46" s="19">
        <v>30</v>
      </c>
      <c r="D46" s="19">
        <v>0</v>
      </c>
      <c r="E46" s="20">
        <f t="shared" si="2"/>
        <v>-30</v>
      </c>
      <c r="F46" s="27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</row>
    <row r="47" spans="1:56" s="29" customFormat="1" ht="15" customHeight="1">
      <c r="A47" s="17">
        <v>18</v>
      </c>
      <c r="B47" s="21" t="s">
        <v>96</v>
      </c>
      <c r="C47" s="19">
        <v>50</v>
      </c>
      <c r="D47" s="19">
        <v>0</v>
      </c>
      <c r="E47" s="20">
        <f t="shared" si="2"/>
        <v>-50</v>
      </c>
      <c r="F47" s="27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</row>
    <row r="48" spans="1:56" s="29" customFormat="1">
      <c r="A48" s="17">
        <v>19</v>
      </c>
      <c r="B48" s="21" t="s">
        <v>91</v>
      </c>
      <c r="C48" s="19">
        <v>75</v>
      </c>
      <c r="D48" s="19">
        <v>0</v>
      </c>
      <c r="E48" s="20">
        <f t="shared" si="2"/>
        <v>-75</v>
      </c>
      <c r="F48" s="27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</row>
    <row r="49" spans="1:56" s="29" customFormat="1" ht="16.5" customHeight="1">
      <c r="A49" s="17">
        <v>20</v>
      </c>
      <c r="B49" s="18" t="s">
        <v>83</v>
      </c>
      <c r="C49" s="19">
        <v>0</v>
      </c>
      <c r="D49" s="19">
        <v>0</v>
      </c>
      <c r="E49" s="20">
        <f t="shared" si="2"/>
        <v>0</v>
      </c>
      <c r="F49" s="27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</row>
    <row r="50" spans="1:56" s="29" customFormat="1">
      <c r="A50" s="17">
        <v>21</v>
      </c>
      <c r="B50" s="21" t="s">
        <v>69</v>
      </c>
      <c r="C50" s="19">
        <v>15</v>
      </c>
      <c r="D50" s="19">
        <v>10</v>
      </c>
      <c r="E50" s="20">
        <f t="shared" si="2"/>
        <v>-5</v>
      </c>
      <c r="F50" s="27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</row>
    <row r="51" spans="1:56" s="29" customFormat="1">
      <c r="A51" s="17">
        <v>22</v>
      </c>
      <c r="B51" s="18" t="s">
        <v>88</v>
      </c>
      <c r="C51" s="19">
        <v>180</v>
      </c>
      <c r="D51" s="19">
        <v>80</v>
      </c>
      <c r="E51" s="20">
        <f t="shared" si="2"/>
        <v>-100</v>
      </c>
      <c r="F51" s="27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</row>
    <row r="52" spans="1:56" ht="15" customHeight="1">
      <c r="A52" s="17">
        <v>23</v>
      </c>
      <c r="B52" s="21" t="s">
        <v>94</v>
      </c>
      <c r="C52" s="20">
        <v>100</v>
      </c>
      <c r="D52" s="20">
        <f>10.4+12+95.1</f>
        <v>117.5</v>
      </c>
      <c r="E52" s="20">
        <f t="shared" si="2"/>
        <v>17.5</v>
      </c>
      <c r="F52" s="15"/>
    </row>
    <row r="53" spans="1:56" ht="15" customHeight="1">
      <c r="A53" s="17">
        <v>24</v>
      </c>
      <c r="B53" s="21" t="s">
        <v>97</v>
      </c>
      <c r="C53" s="20">
        <v>3</v>
      </c>
      <c r="D53" s="20">
        <v>3</v>
      </c>
      <c r="E53" s="20">
        <f t="shared" si="2"/>
        <v>0</v>
      </c>
      <c r="F53" s="15"/>
    </row>
    <row r="54" spans="1:56" ht="15" customHeight="1">
      <c r="A54" s="17">
        <v>25</v>
      </c>
      <c r="B54" s="67" t="s">
        <v>93</v>
      </c>
      <c r="C54" s="20">
        <v>37.5</v>
      </c>
      <c r="D54" s="20">
        <f>10+9+3+9</f>
        <v>31</v>
      </c>
      <c r="E54" s="20">
        <f t="shared" si="2"/>
        <v>-6.5</v>
      </c>
      <c r="F54" s="15"/>
    </row>
    <row r="55" spans="1:56" ht="14.25" hidden="1" customHeight="1">
      <c r="A55" s="17">
        <v>26</v>
      </c>
      <c r="B55" s="32" t="s">
        <v>36</v>
      </c>
      <c r="C55" s="19"/>
      <c r="D55" s="19"/>
      <c r="E55" s="20">
        <f t="shared" si="2"/>
        <v>0</v>
      </c>
      <c r="F55" s="15"/>
    </row>
    <row r="56" spans="1:56" s="5" customFormat="1">
      <c r="A56" s="12" t="s">
        <v>37</v>
      </c>
      <c r="B56" s="33" t="s">
        <v>38</v>
      </c>
      <c r="C56" s="14">
        <f>C7-C21</f>
        <v>-3934.4999999999927</v>
      </c>
      <c r="D56" s="14">
        <f>+D7-D21</f>
        <v>-1420.010000000002</v>
      </c>
      <c r="E56" s="14">
        <f t="shared" si="2"/>
        <v>2514.4899999999907</v>
      </c>
      <c r="F56" s="2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</row>
    <row r="57" spans="1:56" s="2" customFormat="1" ht="30" hidden="1">
      <c r="A57" s="12" t="s">
        <v>39</v>
      </c>
      <c r="B57" s="34" t="s">
        <v>51</v>
      </c>
      <c r="C57" s="14">
        <f>-SUM(C58:C59)</f>
        <v>0</v>
      </c>
      <c r="D57" s="14">
        <f>-SUM(D58:D59)</f>
        <v>0</v>
      </c>
      <c r="E57" s="14">
        <f t="shared" si="2"/>
        <v>0</v>
      </c>
      <c r="F57" s="1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s="8" customFormat="1" hidden="1">
      <c r="A58" s="24">
        <v>1</v>
      </c>
      <c r="B58" s="71" t="s">
        <v>75</v>
      </c>
      <c r="C58" s="72"/>
      <c r="D58" s="72"/>
      <c r="E58" s="26">
        <f t="shared" si="2"/>
        <v>0</v>
      </c>
      <c r="F58" s="27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</row>
    <row r="59" spans="1:56" s="8" customFormat="1" hidden="1">
      <c r="A59" s="24">
        <v>2</v>
      </c>
      <c r="B59" s="71" t="s">
        <v>76</v>
      </c>
      <c r="C59" s="72"/>
      <c r="D59" s="72"/>
      <c r="E59" s="26">
        <f t="shared" si="2"/>
        <v>0</v>
      </c>
      <c r="F59" s="27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</row>
    <row r="60" spans="1:56" s="2" customFormat="1" hidden="1">
      <c r="A60" s="12" t="s">
        <v>40</v>
      </c>
      <c r="B60" s="33" t="s">
        <v>41</v>
      </c>
      <c r="C60" s="14">
        <f>C56+C57</f>
        <v>-3934.4999999999927</v>
      </c>
      <c r="D60" s="14">
        <f>D56+D57</f>
        <v>-1420.010000000002</v>
      </c>
      <c r="E60" s="14">
        <f t="shared" si="2"/>
        <v>2514.4899999999907</v>
      </c>
      <c r="F60" s="1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s="2" customFormat="1">
      <c r="A61" s="35"/>
      <c r="B61" s="36"/>
      <c r="C61" s="37"/>
      <c r="D61" s="38"/>
      <c r="E61" s="38"/>
      <c r="F61" s="1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0.5" customHeight="1">
      <c r="A62" s="2"/>
      <c r="B62" s="69" t="s">
        <v>44</v>
      </c>
      <c r="C62" s="41"/>
      <c r="D62" s="89"/>
      <c r="E62" s="89"/>
      <c r="F62" s="15"/>
    </row>
    <row r="63" spans="1:56" s="1" customFormat="1" ht="11.25" customHeight="1">
      <c r="A63" s="2"/>
      <c r="B63" s="41"/>
      <c r="C63" s="41"/>
      <c r="D63" s="96" t="s">
        <v>47</v>
      </c>
      <c r="E63" s="96"/>
      <c r="F63" s="15"/>
    </row>
    <row r="64" spans="1:56" s="1" customFormat="1" ht="9" customHeight="1">
      <c r="A64" s="2"/>
      <c r="B64" s="41"/>
      <c r="C64" s="41"/>
      <c r="D64" s="2"/>
      <c r="E64" s="43"/>
      <c r="F64" s="15"/>
    </row>
    <row r="65" spans="1:6" s="1" customFormat="1" ht="18">
      <c r="A65" s="2"/>
      <c r="B65" s="69" t="s">
        <v>45</v>
      </c>
      <c r="C65" s="41"/>
      <c r="D65" s="89"/>
      <c r="E65" s="89"/>
      <c r="F65" s="15"/>
    </row>
    <row r="66" spans="1:6" s="1" customFormat="1">
      <c r="A66" s="2"/>
      <c r="B66" s="70" t="s">
        <v>46</v>
      </c>
      <c r="C66" s="80"/>
      <c r="D66" s="96" t="s">
        <v>47</v>
      </c>
      <c r="E66" s="96"/>
    </row>
    <row r="67" spans="1:6" s="1" customFormat="1">
      <c r="A67" s="16"/>
      <c r="B67" s="42"/>
      <c r="C67" s="42"/>
      <c r="D67" s="42"/>
      <c r="E67" s="42"/>
    </row>
    <row r="68" spans="1:6" s="1" customFormat="1">
      <c r="A68" s="16"/>
      <c r="B68" s="42"/>
      <c r="C68" s="42"/>
      <c r="D68" s="42"/>
      <c r="E68" s="42"/>
    </row>
  </sheetData>
  <mergeCells count="8">
    <mergeCell ref="D66:E66"/>
    <mergeCell ref="A1:E1"/>
    <mergeCell ref="A2:E2"/>
    <mergeCell ref="A4:E4"/>
    <mergeCell ref="D62:E62"/>
    <mergeCell ref="D63:E63"/>
    <mergeCell ref="D65:E65"/>
    <mergeCell ref="A3:E3"/>
  </mergeCells>
  <pageMargins left="0.2" right="0.2" top="0.3" bottom="0.33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 (2)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2017-10-23T10:40:51Z</dcterms:modified>
</cp:coreProperties>
</file>